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1">
      <go:sheetsCustomData xmlns:go="http://customooxmlschemas.google.com/" r:id="rId7" roundtripDataSignature="AMtx7mjVLDvJBDGhP/i8tVP9/KNqIjbKh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6">
      <text>
        <t xml:space="preserve">hulpregel voor berekening extra pensioenpremie ambtswoning opting-in
======</t>
      </text>
    </comment>
  </commentList>
</comments>
</file>

<file path=xl/sharedStrings.xml><?xml version="1.0" encoding="utf-8"?>
<sst xmlns="http://schemas.openxmlformats.org/spreadsheetml/2006/main" count="187" uniqueCount="152">
  <si>
    <t>MODEL BEREKENING PREDIKANTSTRAKTEMENT NA ÉÉN JAAR ZIEKTE</t>
  </si>
  <si>
    <t>BIJ UITVOERINGSBEPALINGEN 2022-B</t>
  </si>
  <si>
    <t>PER 1 JULI 2022</t>
  </si>
  <si>
    <t>noot</t>
  </si>
  <si>
    <t>alleen de gele cellen invullen a.u.b.</t>
  </si>
  <si>
    <t>* naam gemeente</t>
  </si>
  <si>
    <t>* naam predikant</t>
  </si>
  <si>
    <t>* normale werktijdpercentage (% met geheel getal)</t>
  </si>
  <si>
    <t>normaal te werken uren per week:</t>
  </si>
  <si>
    <t>* verzuimpercentage (tussen 0% en 100%)</t>
  </si>
  <si>
    <t>* deel van de volledige werktijd dat gewerkt wordt in ziekteperiode</t>
  </si>
  <si>
    <t>aantal werkuren per week:</t>
  </si>
  <si>
    <t>* deel van de volledige werktijd dat verzuimd wordt in ziekteperiode</t>
  </si>
  <si>
    <t>aantal ziekteuren per week:</t>
  </si>
  <si>
    <t>* percentage van het volledige traktement na één jaar ziekte</t>
  </si>
  <si>
    <t>* tijdelijke dienst of hulpdiensten met een ingangsdatum op of na 1 juli 2021 (1 = ja, 0 = nee)</t>
  </si>
  <si>
    <t>* predikant boven de AOW-leeftijd (1 = ja, 0 = nee)</t>
  </si>
  <si>
    <t>* beginnend predikant in de eerste 4 jaar met een ingangsdatum op of na 1 juli 2021 (1 = ja, 0 = nee)</t>
  </si>
  <si>
    <t>* aantal periodieke verhogingen in PKN-schaal (0 - 20)</t>
  </si>
  <si>
    <t>1</t>
  </si>
  <si>
    <t>* ambtswoning met overgangsmaatregel (1 = ja, 0 = nee)</t>
  </si>
  <si>
    <t>* ambtswoning met nieuwe regeling woonbijdrage (1 = ja, 0 = nee)</t>
  </si>
  <si>
    <t>2</t>
  </si>
  <si>
    <t>* toepassing opting-in-regeling (1 = ja, 0 = nee)</t>
  </si>
  <si>
    <t>* WOZ-waarde ambtswoning (www.wozwaardeloket.nl, peildatum 1-1-2020)</t>
  </si>
  <si>
    <t>* werkruimte beschikbaar gesteld door gemeente (1 = ja, 0 = nee)</t>
  </si>
  <si>
    <t>* werkruimte door gemeente ingericht en onderhouden*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</si>
  <si>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</si>
  <si>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</si>
  <si>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</si>
  <si>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</si>
  <si>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</si>
  <si>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</si>
  <si>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</si>
  <si>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</si>
  <si>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</si>
  <si>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</si>
  <si>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</si>
  <si>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</si>
  <si>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 / factureert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</si>
  <si>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</si>
  <si>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</si>
  <si>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</si>
  <si>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</si>
  <si>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</si>
  <si>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</si>
  <si>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</si>
  <si>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de werkruimte</t>
  </si>
  <si>
    <t>3</t>
  </si>
  <si>
    <t>+ vergoeding gemis werkruimte</t>
  </si>
  <si>
    <t>4</t>
  </si>
  <si>
    <t>+ gebruik werkruimte</t>
  </si>
  <si>
    <t>declaratievergoedingen</t>
  </si>
  <si>
    <t>+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</si>
  <si>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</si>
  <si>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</si>
  <si>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</si>
  <si>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</si>
  <si>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</si>
  <si>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verhuiskosten</t>
  </si>
  <si>
    <t xml:space="preserve">    nota verhuizer + vervoerskosten + herinrichtingsvergoeding</t>
  </si>
  <si>
    <t>verrekening neveninkomsten</t>
  </si>
  <si>
    <t>-  inhouding inkomsten nevenwerkzaamheden (- bedrag per maand invullen)</t>
  </si>
  <si>
    <t>totaal aan predikant door gemeente te betalen (+) / te factureren (-)</t>
  </si>
  <si>
    <t>A</t>
  </si>
  <si>
    <t>+ PM</t>
  </si>
  <si>
    <t>Beheercommissie centrale kas predikantstraktementen betaalt aan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</si>
  <si>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</si>
  <si>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</si>
  <si>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</si>
  <si>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</si>
  <si>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(normale bedrag per maand invullen)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</si>
  <si>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</si>
  <si>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</si>
  <si>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</si>
  <si>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</si>
  <si>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</si>
  <si>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bij overgangsregeling woonbijdrage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</si>
  <si>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</si>
  <si>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</si>
  <si>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</si>
  <si>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</si>
  <si>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</si>
  <si>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C</t>
  </si>
  <si>
    <t>5</t>
  </si>
  <si>
    <t>secundaire arbeidsvoorwaarden</t>
  </si>
  <si>
    <t>+ tegemoetkoming premie zorgverzekeringswet</t>
  </si>
  <si>
    <t>+ tegemoetkoming premie zorgverzekeringswet (onverminderd)</t>
  </si>
  <si>
    <t>+ representatie, bureaukosten, tekstverwerkingsapparatuur, communicatie</t>
  </si>
  <si>
    <t>+ vakliteratuur en permanente educatie</t>
  </si>
  <si>
    <t>D</t>
  </si>
  <si>
    <t>Gemeente betaalt aan centrale kas predikantstraktementen</t>
  </si>
  <si>
    <t>+ basisbijdrage (€ 28,92 per gemeente/samenwerkingsverband per maand)</t>
  </si>
  <si>
    <t>+ bezettingsbijdrage</t>
  </si>
  <si>
    <t>+ tijdelijke-dienst-opslag</t>
  </si>
  <si>
    <t>- proponentenkorting</t>
  </si>
  <si>
    <t>- uitkering gemiddelde woonbijdrage bij overgangsregeling woonbijdrage</t>
  </si>
  <si>
    <t>totaal aan centrale kas</t>
  </si>
  <si>
    <t>E</t>
  </si>
  <si>
    <t>6</t>
  </si>
  <si>
    <t>Predikant ontvangt totaal</t>
  </si>
  <si>
    <t>A+B+C+D</t>
  </si>
  <si>
    <t>7</t>
  </si>
  <si>
    <t>Gemeente betaalt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</si>
  <si>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</si>
  <si>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</si>
  <si>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</si>
  <si>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ambtswoning.</t>
  </si>
  <si>
    <t>Zie Uitvoeringsbepalingen 2022-A.</t>
  </si>
  <si>
    <t>Bij de vergoeding gemis werkruimte gaat het om de vergoeding van de kosten voor huur of koop van een werkruimte, waarin de predikant zelf voorziet.</t>
  </si>
  <si>
    <t>Bij de vergoeding gebruik werkkamer gaat het om vergoeding van de kosten van meubilair, stoffering, verwarming, verlichting en schoonmaak.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</si>
  <si>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</si>
  <si>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</si>
  <si>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staat niet de basisbijdrage aan de centrale kas predikantstraktementen van € 28,92 per gemeente per maand (in 2022).</t>
  </si>
  <si>
    <t xml:space="preserve">Het gaat om bruto bedragen. De predikant moet zelf nog belasting en premies betalen. Bewoont de predikant geen ambtswoning, dan moet de predikant </t>
  </si>
  <si>
    <t>nog rekening houden met woonlasten.</t>
  </si>
  <si>
    <t>Bovenop de totale lasten uit dit overzicht moet de gemeente nog rekening houden met de kosten van de eventuele ambtswoning van de predikant en de basisbijdrage aan</t>
  </si>
  <si>
    <t>de centrale kas predikantstraktementen van € 28,92 per gemeente per maand (in 2022).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</si>
  <si>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</si>
  <si>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</si>
  <si>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</si>
  <si>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lager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</si>
  <si>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</si>
  <si>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</si>
  <si>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</si>
  <si>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</si>
  <si>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</si>
  <si>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</si>
  <si>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</si>
  <si>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</si>
  <si>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</si>
  <si>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</si>
  <si>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</si>
  <si>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</si>
  <si>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</si>
  <si>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</si>
  <si>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</si>
  <si>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tijdelijke-dienst-opslag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</si>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</sst>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_-* #,##0\-;_-* &quot;-&quot;??_-;_-@"/>
    <numFmt numFmtId="165" formatCode="_-* #,##0.00_-;_-* #,##0.00\-;_-* &quot;-&quot;??_-;_-@"/>
  </numFmts>
  <fonts count="21">
    <font>
      <sz val="10.0"/>
      <color rgb="FF000000"/>
      <name val="Calibri"/>
      <scheme val="minor"/>
    </font>
    <font>
      <b/>
      <sz val="11.0"/>
      <color theme="1"/>
      <name val="Arial"/>
    </font>
    <font>
      <sz val="10.0"/>
      <color theme="1"/>
      <name val="Arial"/>
    </font>
    <font>
      <i/>
      <sz val="9.0"/>
      <color theme="1"/>
      <name val="Arial"/>
    </font>
    <font>
      <b/>
      <sz val="10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i/>
      <sz val="9.0"/>
      <color rgb="FF000000"/>
      <name val="Arial"/>
    </font>
    <font>
      <i/>
      <color theme="1"/>
      <name val="Arial"/>
    </font>
    <font>
      <i/>
      <sz val="10.0"/>
      <color theme="1"/>
      <name val="Arial"/>
    </font>
    <font>
      <i/>
      <sz val="9.0"/>
      <color theme="1"/>
      <name val="Calibri"/>
    </font>
    <font>
      <color theme="1"/>
      <name val="Calibri"/>
    </font>
    <font>
      <i/>
      <color theme="1"/>
      <name val="Calibri"/>
    </font>
    <font>
      <b/>
      <sz val="9.0"/>
      <color rgb="FF000000"/>
      <name val="Arial"/>
    </font>
    <font>
      <b/>
      <sz val="10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10.0"/>
      <color rgb="FF000000"/>
      <name val="Arial"/>
    </font>
    <font>
      <sz val="9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4" xfId="0" applyFont="1" applyNumberFormat="1"/>
    <xf borderId="0" fillId="2" fontId="1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/>
    </xf>
    <xf borderId="0" fillId="3" fontId="4" numFmtId="0" xfId="0" applyAlignment="1" applyFill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3" fontId="2" numFmtId="0" xfId="0" applyAlignment="1" applyFont="1">
      <alignment horizontal="left"/>
    </xf>
    <xf borderId="0" fillId="3" fontId="2" numFmtId="9" xfId="0" applyAlignment="1" applyFont="1" applyNumberFormat="1">
      <alignment horizontal="right"/>
    </xf>
    <xf borderId="0" fillId="0" fontId="2" numFmtId="165" xfId="0" applyAlignment="1" applyFont="1" applyNumberFormat="1">
      <alignment horizontal="center"/>
    </xf>
    <xf borderId="0" fillId="0" fontId="2" numFmtId="10" xfId="0" applyAlignment="1" applyFont="1" applyNumberFormat="1">
      <alignment horizontal="right"/>
    </xf>
    <xf borderId="0" fillId="0" fontId="2" numFmtId="10" xfId="0" applyFont="1" applyNumberFormat="1"/>
    <xf quotePrefix="1" borderId="0" fillId="0" fontId="2" numFmtId="0" xfId="0" applyFont="1"/>
    <xf borderId="0" fillId="3" fontId="2" numFmtId="164" xfId="0" applyAlignment="1" applyFont="1" applyNumberFormat="1">
      <alignment horizontal="left"/>
    </xf>
    <xf borderId="0" fillId="0" fontId="5" numFmtId="3" xfId="0" applyAlignment="1" applyFont="1" applyNumberFormat="1">
      <alignment horizontal="center" vertical="bottom"/>
    </xf>
    <xf quotePrefix="1" borderId="0" fillId="0" fontId="3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3" fontId="5" numFmtId="3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center" vertical="bottom"/>
    </xf>
    <xf borderId="0" fillId="3" fontId="2" numFmtId="164" xfId="0" applyAlignment="1" applyFont="1" applyNumberFormat="1">
      <alignment horizontal="right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0" fontId="4" numFmtId="0" xfId="0" applyFont="1"/>
    <xf borderId="0" fillId="2" fontId="4" numFmtId="4" xfId="0" applyAlignment="1" applyFont="1" applyNumberFormat="1">
      <alignment horizontal="center"/>
    </xf>
    <xf borderId="0" fillId="2" fontId="4" numFmtId="0" xfId="0" applyFont="1"/>
    <xf borderId="0" fillId="0" fontId="5" numFmtId="4" xfId="0" applyAlignment="1" applyFont="1" applyNumberForma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2" numFmtId="165" xfId="0" applyFont="1" applyNumberFormat="1"/>
    <xf borderId="0" fillId="0" fontId="8" numFmtId="164" xfId="0" applyAlignment="1" applyFont="1" applyNumberFormat="1">
      <alignment horizontal="center" vertical="bottom"/>
    </xf>
    <xf quotePrefix="1" borderId="0" fillId="0" fontId="5" numFmtId="0" xfId="0" applyAlignment="1" applyFont="1">
      <alignment vertical="bottom"/>
    </xf>
    <xf borderId="0" fillId="0" fontId="7" numFmtId="10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5" numFmtId="9" xfId="0" applyAlignment="1" applyFont="1" applyNumberFormat="1">
      <alignment horizontal="right" vertical="bottom"/>
    </xf>
    <xf quotePrefix="1" borderId="0" fillId="0" fontId="3" numFmtId="0" xfId="0" applyAlignment="1" applyFont="1">
      <alignment horizontal="center"/>
    </xf>
    <xf borderId="0" fillId="0" fontId="5" numFmtId="10" xfId="0" applyAlignment="1" applyFont="1" applyNumberFormat="1">
      <alignment horizontal="right" vertical="bottom"/>
    </xf>
    <xf borderId="0" fillId="0" fontId="2" numFmtId="0" xfId="0" applyAlignment="1" applyFont="1">
      <alignment horizontal="right"/>
    </xf>
    <xf borderId="0" fillId="0" fontId="2" numFmtId="4" xfId="0" applyAlignment="1" applyFont="1" applyNumberFormat="1">
      <alignment horizontal="right"/>
    </xf>
    <xf borderId="0" fillId="0" fontId="9" numFmtId="0" xfId="0" applyAlignment="1" applyFont="1">
      <alignment vertical="bottom"/>
    </xf>
    <xf borderId="0" fillId="0" fontId="10" numFmtId="0" xfId="0" applyFont="1"/>
    <xf borderId="0" fillId="0" fontId="11" numFmtId="164" xfId="0" applyAlignment="1" applyFont="1" applyNumberFormat="1">
      <alignment horizontal="center"/>
    </xf>
    <xf borderId="1" fillId="3" fontId="2" numFmtId="165" xfId="0" applyBorder="1" applyFont="1" applyNumberFormat="1"/>
    <xf borderId="0" fillId="0" fontId="2" numFmtId="165" xfId="0" applyAlignment="1" applyFont="1" applyNumberFormat="1">
      <alignment horizontal="right"/>
    </xf>
    <xf borderId="2" fillId="0" fontId="4" numFmtId="4" xfId="0" applyBorder="1" applyFont="1" applyNumberFormat="1"/>
    <xf borderId="3" fillId="0" fontId="4" numFmtId="4" xfId="0" applyBorder="1" applyFont="1" applyNumberFormat="1"/>
    <xf borderId="4" fillId="0" fontId="4" numFmtId="4" xfId="0" applyBorder="1" applyFont="1" applyNumberFormat="1"/>
    <xf quotePrefix="1" borderId="5" fillId="0" fontId="2" numFmtId="0" xfId="0" applyAlignment="1" applyBorder="1" applyFont="1">
      <alignment horizontal="right"/>
    </xf>
    <xf borderId="6" fillId="0" fontId="2" numFmtId="0" xfId="0" applyAlignment="1" applyBorder="1" applyFont="1">
      <alignment horizontal="right"/>
    </xf>
    <xf quotePrefix="1" borderId="7" fillId="0" fontId="2" numFmtId="0" xfId="0" applyAlignment="1" applyBorder="1" applyFont="1">
      <alignment horizontal="right"/>
    </xf>
    <xf borderId="0" fillId="2" fontId="4" numFmtId="0" xfId="0" applyAlignment="1" applyFont="1">
      <alignment shrinkToFit="0" wrapText="1"/>
    </xf>
    <xf borderId="8" fillId="0" fontId="4" numFmtId="4" xfId="0" applyBorder="1" applyFont="1" applyNumberFormat="1"/>
    <xf borderId="9" fillId="0" fontId="4" numFmtId="4" xfId="0" applyBorder="1" applyFont="1" applyNumberFormat="1"/>
    <xf borderId="10" fillId="0" fontId="4" numFmtId="4" xfId="0" applyBorder="1" applyFont="1" applyNumberFormat="1"/>
    <xf borderId="8" fillId="0" fontId="4" numFmtId="4" xfId="0" applyAlignment="1" applyBorder="1" applyFont="1" applyNumberFormat="1">
      <alignment horizontal="right"/>
    </xf>
    <xf borderId="9" fillId="0" fontId="4" numFmtId="4" xfId="0" applyAlignment="1" applyBorder="1" applyFont="1" applyNumberFormat="1">
      <alignment horizontal="right"/>
    </xf>
    <xf borderId="10" fillId="0" fontId="4" numFmtId="4" xfId="0" applyAlignment="1" applyBorder="1" applyFont="1" applyNumberFormat="1">
      <alignment horizontal="right"/>
    </xf>
    <xf borderId="0" fillId="4" fontId="4" numFmtId="0" xfId="0" applyFill="1" applyFont="1"/>
    <xf borderId="0" fillId="4" fontId="4" numFmtId="4" xfId="0" applyFont="1" applyNumberFormat="1"/>
    <xf borderId="0" fillId="5" fontId="4" numFmtId="4" xfId="0" applyFill="1" applyFont="1" applyNumberFormat="1"/>
    <xf quotePrefix="1" borderId="0" fillId="5" fontId="2" numFmtId="0" xfId="0" applyAlignment="1" applyFont="1">
      <alignment horizontal="right"/>
    </xf>
    <xf borderId="0" fillId="5" fontId="2" numFmtId="0" xfId="0" applyAlignment="1" applyFont="1">
      <alignment horizontal="right"/>
    </xf>
    <xf borderId="0" fillId="0" fontId="3" numFmtId="0" xfId="0" applyAlignment="1" applyFont="1">
      <alignment shrinkToFit="0" vertical="bottom" wrapText="0"/>
    </xf>
    <xf borderId="0" fillId="0" fontId="12" numFmtId="0" xfId="0" applyAlignment="1" applyFont="1">
      <alignment vertical="bottom"/>
    </xf>
    <xf borderId="0" fillId="6" fontId="8" numFmtId="0" xfId="0" applyAlignment="1" applyFill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12" numFmtId="164" xfId="0" applyAlignment="1" applyFont="1" applyNumberFormat="1">
      <alignment vertical="bottom"/>
    </xf>
    <xf borderId="0" fillId="0" fontId="12" numFmtId="4" xfId="0" applyFont="1" applyNumberFormat="1"/>
    <xf borderId="0" fillId="0" fontId="13" numFmtId="164" xfId="0" applyFont="1" applyNumberFormat="1"/>
    <xf borderId="0" fillId="0" fontId="12" numFmtId="164" xfId="0" applyFont="1" applyNumberFormat="1"/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wrapText="0"/>
    </xf>
    <xf borderId="0" fillId="0" fontId="14" numFmtId="0" xfId="0" applyAlignment="1" applyFont="1">
      <alignment horizontal="center"/>
    </xf>
    <xf borderId="0" fillId="0" fontId="15" numFmtId="3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16" numFmtId="165" xfId="0" applyAlignment="1" applyFont="1" applyNumberFormat="1">
      <alignment horizontal="center"/>
    </xf>
    <xf borderId="0" fillId="0" fontId="17" numFmtId="0" xfId="0" applyAlignment="1" applyFont="1">
      <alignment horizontal="right" vertical="bottom"/>
    </xf>
    <xf borderId="0" fillId="0" fontId="18" numFmtId="165" xfId="0" applyAlignment="1" applyFont="1" applyNumberFormat="1">
      <alignment horizontal="right" vertical="bottom"/>
    </xf>
    <xf borderId="0" fillId="0" fontId="18" numFmtId="4" xfId="0" applyAlignment="1" applyFont="1" applyNumberFormat="1">
      <alignment horizontal="right" vertical="bottom"/>
    </xf>
    <xf borderId="0" fillId="0" fontId="18" numFmtId="0" xfId="0" applyFont="1"/>
    <xf borderId="0" fillId="0" fontId="18" numFmtId="165" xfId="0" applyFont="1" applyNumberFormat="1"/>
    <xf borderId="0" fillId="0" fontId="19" numFmtId="165" xfId="0" applyFont="1" applyNumberFormat="1"/>
    <xf borderId="0" fillId="0" fontId="17" numFmtId="165" xfId="0" applyFont="1" applyNumberFormat="1"/>
    <xf borderId="0" fillId="0" fontId="20" numFmtId="0" xfId="0" applyFont="1"/>
    <xf borderId="0" fillId="0" fontId="5" numFmtId="165" xfId="0" applyAlignment="1" applyFont="1" applyNumberFormat="1">
      <alignment horizontal="right" vertical="bottom"/>
    </xf>
    <xf borderId="0" fillId="0" fontId="12" numFmtId="165" xfId="0" applyAlignment="1" applyFont="1" applyNumberFormat="1">
      <alignment vertical="bottom"/>
    </xf>
    <xf borderId="0" fillId="0" fontId="5" numFmtId="165" xfId="0" applyAlignment="1" applyFont="1" applyNumberFormat="1">
      <alignment vertical="bottom"/>
    </xf>
    <xf borderId="0" fillId="0" fontId="5" numFmtId="10" xfId="0" applyAlignment="1" applyFont="1" applyNumberFormat="1">
      <alignment vertical="bottom"/>
    </xf>
    <xf borderId="0" fillId="0" fontId="5" numFmtId="0" xfId="0" applyFont="1"/>
    <xf borderId="0" fillId="0" fontId="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77.71"/>
    <col customWidth="1" min="3" max="3" width="10.0"/>
    <col customWidth="1" min="4" max="4" width="10.71"/>
    <col customWidth="1" min="5" max="5" width="9.71"/>
    <col customWidth="1" min="6" max="7" width="10.29"/>
    <col customWidth="1" min="8" max="8" width="9.57"/>
    <col customWidth="1" min="9" max="9" width="8.71"/>
    <col customWidth="1" min="10" max="10" width="9.29"/>
    <col customWidth="1" min="11" max="12" width="8.71"/>
  </cols>
  <sheetData>
    <row r="1">
      <c r="A1" s="1" t="s">
        <v>0</v>
      </c>
      <c r="J1" s="2"/>
    </row>
    <row r="2">
      <c r="A2" s="3" t="s">
        <v>1</v>
      </c>
      <c r="J2" s="2"/>
    </row>
    <row r="3">
      <c r="A3" s="3" t="s">
        <v>2</v>
      </c>
      <c r="J3" s="2"/>
    </row>
    <row r="4">
      <c r="A4" s="4" t="s">
        <v>3</v>
      </c>
      <c r="B4" s="5" t="s">
        <v>4</v>
      </c>
      <c r="C4" s="6"/>
      <c r="D4" s="6"/>
      <c r="E4" s="2"/>
      <c r="F4" s="2"/>
      <c r="G4" s="2"/>
      <c r="H4" s="7"/>
      <c r="J4" s="2"/>
    </row>
    <row r="5">
      <c r="A5" s="4"/>
      <c r="B5" s="6" t="s">
        <v>5</v>
      </c>
      <c r="D5" s="8"/>
      <c r="E5" s="6"/>
      <c r="F5" s="2"/>
      <c r="G5" s="2"/>
      <c r="H5" s="7"/>
      <c r="J5" s="2"/>
    </row>
    <row r="6">
      <c r="A6" s="4"/>
      <c r="B6" s="6" t="s">
        <v>6</v>
      </c>
      <c r="D6" s="8"/>
      <c r="E6" s="6"/>
      <c r="F6" s="2"/>
      <c r="G6" s="2"/>
      <c r="H6" s="7"/>
      <c r="J6" s="2"/>
    </row>
    <row r="7">
      <c r="A7" s="4"/>
      <c r="B7" s="6" t="s">
        <v>7</v>
      </c>
      <c r="D7" s="9"/>
      <c r="E7" s="6" t="s">
        <v>8</v>
      </c>
      <c r="F7" s="2"/>
      <c r="G7" s="2"/>
      <c r="H7" s="10">
        <f>D7*40</f>
        <v>0</v>
      </c>
      <c r="J7" s="2"/>
    </row>
    <row r="8">
      <c r="A8" s="4"/>
      <c r="B8" s="6" t="s">
        <v>9</v>
      </c>
      <c r="D8" s="9"/>
      <c r="E8" s="6"/>
      <c r="F8" s="2"/>
      <c r="G8" s="2"/>
      <c r="H8" s="10"/>
      <c r="J8" s="2"/>
    </row>
    <row r="9">
      <c r="A9" s="4"/>
      <c r="B9" s="6" t="s">
        <v>10</v>
      </c>
      <c r="D9" s="11">
        <f>(100%-D8)*D7</f>
        <v>0</v>
      </c>
      <c r="E9" s="6" t="s">
        <v>11</v>
      </c>
      <c r="F9" s="2"/>
      <c r="G9" s="2"/>
      <c r="H9" s="10">
        <f t="shared" ref="H9:H10" si="1">D9*40</f>
        <v>0</v>
      </c>
      <c r="J9" s="2"/>
    </row>
    <row r="10">
      <c r="A10" s="4"/>
      <c r="B10" s="6" t="s">
        <v>12</v>
      </c>
      <c r="D10" s="11">
        <f>D8*D7</f>
        <v>0</v>
      </c>
      <c r="E10" s="6" t="s">
        <v>13</v>
      </c>
      <c r="F10" s="2"/>
      <c r="G10" s="2"/>
      <c r="H10" s="10">
        <f t="shared" si="1"/>
        <v>0</v>
      </c>
      <c r="J10" s="2"/>
    </row>
    <row r="11">
      <c r="A11" s="4"/>
      <c r="B11" s="6" t="s">
        <v>14</v>
      </c>
      <c r="D11" s="11">
        <f>D9*100%+D10*70%</f>
        <v>0</v>
      </c>
      <c r="E11" s="12"/>
      <c r="F11" s="2"/>
      <c r="G11" s="2"/>
      <c r="H11" s="7"/>
      <c r="J11" s="2"/>
    </row>
    <row r="12">
      <c r="A12" s="4"/>
      <c r="B12" s="13" t="s">
        <v>15</v>
      </c>
      <c r="D12" s="14"/>
      <c r="E12" s="6"/>
      <c r="F12" s="2"/>
      <c r="G12" s="15"/>
      <c r="H12" s="7"/>
      <c r="J12" s="2"/>
    </row>
    <row r="13">
      <c r="A13" s="4"/>
      <c r="B13" s="13" t="s">
        <v>16</v>
      </c>
      <c r="D13" s="14"/>
      <c r="E13" s="6"/>
      <c r="F13" s="2"/>
      <c r="G13" s="15"/>
      <c r="H13" s="7"/>
      <c r="J13" s="2"/>
    </row>
    <row r="14">
      <c r="A14" s="4"/>
      <c r="B14" s="13" t="s">
        <v>17</v>
      </c>
      <c r="D14" s="14"/>
      <c r="E14" s="6"/>
      <c r="F14" s="2"/>
      <c r="G14" s="15"/>
      <c r="H14" s="7"/>
      <c r="J14" s="2"/>
    </row>
    <row r="15">
      <c r="A15" s="4"/>
      <c r="B15" s="6" t="s">
        <v>18</v>
      </c>
      <c r="D15" s="14"/>
      <c r="E15" s="6"/>
      <c r="F15" s="2"/>
      <c r="G15" s="15"/>
      <c r="H15" s="7"/>
      <c r="J15" s="2"/>
    </row>
    <row r="16">
      <c r="A16" s="16" t="s">
        <v>19</v>
      </c>
      <c r="B16" s="17" t="s">
        <v>20</v>
      </c>
      <c r="D16" s="18"/>
      <c r="E16" s="6"/>
      <c r="F16" s="2"/>
      <c r="G16" s="15"/>
      <c r="H16" s="7"/>
      <c r="J16" s="2"/>
    </row>
    <row r="17">
      <c r="A17" s="16" t="s">
        <v>19</v>
      </c>
      <c r="B17" s="17" t="s">
        <v>21</v>
      </c>
      <c r="D17" s="18"/>
      <c r="E17" s="6"/>
      <c r="F17" s="2"/>
      <c r="G17" s="15"/>
      <c r="H17" s="7"/>
      <c r="J17" s="2"/>
    </row>
    <row r="18">
      <c r="A18" s="16" t="s">
        <v>22</v>
      </c>
      <c r="B18" s="6" t="s">
        <v>23</v>
      </c>
      <c r="D18" s="18"/>
      <c r="E18" s="6"/>
      <c r="F18" s="2"/>
      <c r="G18" s="15"/>
      <c r="H18" s="7"/>
      <c r="J18" s="2"/>
    </row>
    <row r="19">
      <c r="A19" s="19"/>
      <c r="B19" s="6" t="s">
        <v>24</v>
      </c>
      <c r="D19" s="18"/>
      <c r="E19" s="6"/>
      <c r="F19" s="2"/>
      <c r="G19" s="15"/>
      <c r="H19" s="7"/>
      <c r="J19" s="2"/>
    </row>
    <row r="20">
      <c r="A20" s="4"/>
      <c r="B20" s="6" t="s">
        <v>25</v>
      </c>
      <c r="D20" s="20"/>
      <c r="E20" s="6"/>
      <c r="F20" s="2"/>
      <c r="G20" s="15"/>
      <c r="H20" s="7"/>
      <c r="J20" s="2"/>
    </row>
    <row r="21">
      <c r="A21" s="4"/>
      <c r="B21" s="6" t="s">
        <v>26</v>
      </c>
      <c r="D21" s="20"/>
      <c r="E21" s="6"/>
      <c r="F21" s="2"/>
      <c r="G21" s="2"/>
      <c r="H21" s="7"/>
      <c r="J21" s="2"/>
    </row>
    <row r="22">
      <c r="A22" s="4"/>
      <c r="B22" s="6"/>
      <c r="C22" s="6"/>
      <c r="D22" s="6"/>
      <c r="E22" s="2"/>
      <c r="F22" s="2"/>
      <c r="G22" s="2"/>
      <c r="H22" s="7"/>
      <c r="J22" s="2"/>
    </row>
    <row r="23">
      <c r="A23" s="4"/>
      <c r="B23" s="6"/>
      <c r="C23" s="7" t="s">
        <v>27</v>
      </c>
      <c r="D23" s="21" t="s">
        <v>28</v>
      </c>
      <c r="E23" s="22" t="s">
        <v>29</v>
      </c>
      <c r="F23" s="22" t="s">
        <v>29</v>
      </c>
      <c r="G23" s="22" t="s">
        <v>30</v>
      </c>
      <c r="H23" s="7"/>
      <c r="J23" s="2"/>
    </row>
    <row r="24">
      <c r="A24" s="4"/>
      <c r="B24" s="23"/>
      <c r="C24" s="7" t="s">
        <v>31</v>
      </c>
      <c r="D24" s="7" t="s">
        <v>32</v>
      </c>
      <c r="E24" s="24" t="s">
        <v>33</v>
      </c>
      <c r="F24" s="24" t="s">
        <v>33</v>
      </c>
      <c r="G24" s="24" t="s">
        <v>34</v>
      </c>
      <c r="H24" s="7"/>
      <c r="J24" s="2"/>
    </row>
    <row r="25">
      <c r="A25" s="4"/>
      <c r="B25" s="23"/>
      <c r="C25" s="7" t="s">
        <v>35</v>
      </c>
      <c r="D25" s="7" t="s">
        <v>36</v>
      </c>
      <c r="E25" s="24" t="s">
        <v>37</v>
      </c>
      <c r="F25" s="24" t="s">
        <v>38</v>
      </c>
      <c r="G25" s="24" t="s">
        <v>38</v>
      </c>
      <c r="H25" s="7"/>
      <c r="J25" s="2"/>
    </row>
    <row r="26">
      <c r="A26" s="4"/>
      <c r="B26" s="25" t="s">
        <v>39</v>
      </c>
      <c r="C26" s="6"/>
      <c r="D26" s="6"/>
      <c r="E26" s="26" t="s">
        <v>40</v>
      </c>
      <c r="F26" s="27" t="s">
        <v>41</v>
      </c>
      <c r="G26" s="27" t="s">
        <v>42</v>
      </c>
      <c r="H26" s="7"/>
      <c r="J26" s="2"/>
    </row>
    <row r="27">
      <c r="A27" s="4"/>
      <c r="B27" s="23"/>
      <c r="C27" s="6"/>
      <c r="D27" s="6"/>
      <c r="E27" s="2"/>
      <c r="F27" s="2"/>
      <c r="G27" s="2"/>
      <c r="H27" s="7"/>
      <c r="J27" s="2"/>
    </row>
    <row r="28">
      <c r="A28" s="4"/>
      <c r="B28" s="23" t="s">
        <v>43</v>
      </c>
      <c r="C28" s="28"/>
      <c r="D28" s="12"/>
      <c r="E28" s="2"/>
      <c r="F28" s="2"/>
      <c r="G28" s="2"/>
      <c r="H28" s="7"/>
      <c r="J28" s="2"/>
    </row>
    <row r="29">
      <c r="A29" s="29"/>
      <c r="B29" s="30" t="s">
        <v>44</v>
      </c>
      <c r="C29" s="31">
        <f>Blad3!B26</f>
        <v>0.0135</v>
      </c>
      <c r="D29" s="32" t="s">
        <v>45</v>
      </c>
      <c r="E29" s="33">
        <f>IF(D19*C29/12&lt;Blad3!B22,-Blad3!B22*D17*(1-D18),-D19*C29*D17*(1-D18)/12)</f>
        <v>0</v>
      </c>
      <c r="F29" s="34"/>
      <c r="G29" s="35">
        <f>E29*12</f>
        <v>0</v>
      </c>
      <c r="H29" s="7"/>
      <c r="J29" s="2"/>
    </row>
    <row r="30">
      <c r="A30" s="19"/>
      <c r="B30" s="17" t="s">
        <v>46</v>
      </c>
      <c r="C30" s="36">
        <f>Blad3!B27</f>
        <v>0.18</v>
      </c>
      <c r="D30" s="32" t="s">
        <v>45</v>
      </c>
      <c r="E30" s="33" t="str">
        <f>IF(E66/D7&gt;C66,-D17*D18*C30*(C49*(1+C61+C62)+C50*(1+C61+C62)+D12*C51*(C49+C50)*(1+C61+C62)+E53/D7+E57/D7)-D17*D18*C30*C66,-D17*D18*C30*(C49*(1+C61+C62)+C50*(1+C61+C62)+D12*C51*(C49+C50)*(1+C61+C62)+E53/D7+E57/D7)-D17*D18*C30*E66/D7)</f>
        <v>#DIV/0!</v>
      </c>
      <c r="F30" s="34"/>
      <c r="G30" s="35" t="str">
        <f>12*E30</f>
        <v>#DIV/0!</v>
      </c>
      <c r="H30" s="7"/>
      <c r="J30" s="2"/>
    </row>
    <row r="31">
      <c r="A31" s="4"/>
      <c r="B31" s="23" t="s">
        <v>47</v>
      </c>
      <c r="C31" s="28"/>
      <c r="D31" s="11"/>
      <c r="E31" s="2"/>
      <c r="F31" s="2"/>
      <c r="G31" s="2"/>
      <c r="H31" s="7"/>
      <c r="J31" s="2"/>
    </row>
    <row r="32">
      <c r="A32" s="37" t="s">
        <v>48</v>
      </c>
      <c r="B32" s="13" t="s">
        <v>49</v>
      </c>
      <c r="C32" s="28">
        <f>Blad3!B12</f>
        <v>58.33</v>
      </c>
      <c r="D32" s="38" t="s">
        <v>45</v>
      </c>
      <c r="E32" s="2">
        <f t="shared" ref="E32:E33" si="2">IF(D20=1,0,C32)</f>
        <v>58.33</v>
      </c>
      <c r="F32" s="2"/>
      <c r="G32" s="2">
        <f t="shared" ref="G32:G33" si="3">E32*12</f>
        <v>699.96</v>
      </c>
      <c r="H32" s="7"/>
      <c r="J32" s="2"/>
    </row>
    <row r="33">
      <c r="A33" s="37" t="s">
        <v>50</v>
      </c>
      <c r="B33" s="13" t="s">
        <v>51</v>
      </c>
      <c r="C33" s="28">
        <f>Blad3!B5</f>
        <v>41.67</v>
      </c>
      <c r="D33" s="38" t="s">
        <v>45</v>
      </c>
      <c r="E33" s="2">
        <f t="shared" si="2"/>
        <v>41.67</v>
      </c>
      <c r="F33" s="2"/>
      <c r="G33" s="2">
        <f t="shared" si="3"/>
        <v>500.04</v>
      </c>
      <c r="H33" s="7"/>
      <c r="J33" s="2"/>
    </row>
    <row r="34">
      <c r="A34" s="4"/>
      <c r="B34" s="23" t="s">
        <v>52</v>
      </c>
      <c r="C34" s="6"/>
      <c r="D34" s="39"/>
      <c r="E34" s="2"/>
      <c r="F34" s="2"/>
      <c r="G34" s="2"/>
      <c r="H34" s="7"/>
      <c r="J34" s="2"/>
    </row>
    <row r="35">
      <c r="A35" s="4"/>
      <c r="B35" s="6" t="s">
        <v>53</v>
      </c>
      <c r="C35" s="6"/>
      <c r="D35" s="39" t="s">
        <v>45</v>
      </c>
      <c r="E35" s="40" t="s">
        <v>54</v>
      </c>
      <c r="F35" s="40"/>
      <c r="G35" s="40" t="s">
        <v>54</v>
      </c>
      <c r="H35" s="7"/>
      <c r="J35" s="2"/>
    </row>
    <row r="36">
      <c r="A36" s="4"/>
      <c r="B36" s="41" t="s">
        <v>55</v>
      </c>
      <c r="C36" s="6"/>
      <c r="D36" s="39"/>
      <c r="E36" s="40"/>
      <c r="F36" s="40"/>
      <c r="G36" s="40"/>
      <c r="H36" s="7"/>
      <c r="J36" s="2"/>
    </row>
    <row r="37">
      <c r="A37" s="4"/>
      <c r="B37" s="41" t="s">
        <v>56</v>
      </c>
      <c r="C37" s="6"/>
      <c r="D37" s="39"/>
      <c r="E37" s="40"/>
      <c r="F37" s="40"/>
      <c r="G37" s="40"/>
      <c r="H37" s="7"/>
      <c r="J37" s="2"/>
    </row>
    <row r="38">
      <c r="A38" s="4"/>
      <c r="B38" s="41" t="s">
        <v>57</v>
      </c>
      <c r="C38" s="6"/>
      <c r="D38" s="39"/>
      <c r="E38" s="40"/>
      <c r="F38" s="40"/>
      <c r="G38" s="40"/>
      <c r="H38" s="7"/>
      <c r="J38" s="2"/>
    </row>
    <row r="39">
      <c r="A39" s="4"/>
      <c r="B39" s="41" t="s">
        <v>58</v>
      </c>
      <c r="C39" s="6"/>
      <c r="D39" s="39"/>
      <c r="E39" s="40"/>
      <c r="F39" s="40"/>
      <c r="G39" s="40"/>
      <c r="H39" s="7"/>
      <c r="J39" s="2"/>
    </row>
    <row r="40">
      <c r="A40" s="4"/>
      <c r="B40" s="6" t="s">
        <v>59</v>
      </c>
      <c r="C40" s="6"/>
      <c r="D40" s="39" t="s">
        <v>45</v>
      </c>
      <c r="E40" s="40" t="s">
        <v>54</v>
      </c>
      <c r="F40" s="40"/>
      <c r="G40" s="40" t="s">
        <v>54</v>
      </c>
      <c r="H40" s="7"/>
      <c r="J40" s="2"/>
    </row>
    <row r="41">
      <c r="A41" s="4"/>
      <c r="B41" s="42" t="s">
        <v>60</v>
      </c>
      <c r="C41" s="6"/>
      <c r="D41" s="39"/>
      <c r="E41" s="40"/>
      <c r="F41" s="40"/>
      <c r="G41" s="40"/>
      <c r="H41" s="7"/>
      <c r="J41" s="2"/>
    </row>
    <row r="42">
      <c r="A42" s="4"/>
      <c r="B42" s="23" t="s">
        <v>61</v>
      </c>
      <c r="C42" s="6"/>
      <c r="D42" s="39"/>
      <c r="E42" s="40"/>
      <c r="F42" s="40"/>
      <c r="G42" s="40"/>
      <c r="H42" s="7"/>
      <c r="J42" s="2"/>
    </row>
    <row r="43">
      <c r="A43" s="43"/>
      <c r="B43" s="6" t="s">
        <v>62</v>
      </c>
      <c r="D43" s="39" t="s">
        <v>45</v>
      </c>
      <c r="E43" s="44"/>
      <c r="F43" s="2"/>
      <c r="G43" s="2">
        <f>E43*12</f>
        <v>0</v>
      </c>
      <c r="H43" s="7"/>
      <c r="J43" s="2"/>
    </row>
    <row r="44">
      <c r="A44" s="4"/>
      <c r="B44" s="23" t="s">
        <v>63</v>
      </c>
      <c r="C44" s="28"/>
      <c r="D44" s="45"/>
      <c r="E44" s="46" t="str">
        <f t="shared" ref="E44:G44" si="4">SUM(E29:E43)</f>
        <v>#DIV/0!</v>
      </c>
      <c r="F44" s="47">
        <f t="shared" si="4"/>
        <v>0</v>
      </c>
      <c r="G44" s="48" t="str">
        <f t="shared" si="4"/>
        <v>#DIV/0!</v>
      </c>
      <c r="H44" s="7" t="s">
        <v>64</v>
      </c>
      <c r="J44" s="2"/>
    </row>
    <row r="45">
      <c r="A45" s="4"/>
      <c r="B45" s="6"/>
      <c r="C45" s="6"/>
      <c r="D45" s="39"/>
      <c r="E45" s="49" t="s">
        <v>65</v>
      </c>
      <c r="F45" s="50"/>
      <c r="G45" s="51" t="s">
        <v>65</v>
      </c>
      <c r="H45" s="7"/>
      <c r="J45" s="2"/>
    </row>
    <row r="46">
      <c r="A46" s="4"/>
      <c r="B46" s="52" t="s">
        <v>66</v>
      </c>
      <c r="C46" s="6"/>
      <c r="D46" s="39"/>
      <c r="E46" s="2"/>
      <c r="F46" s="2"/>
      <c r="G46" s="2"/>
      <c r="H46" s="7"/>
      <c r="J46" s="2"/>
    </row>
    <row r="47">
      <c r="A47" s="4"/>
      <c r="B47" s="23"/>
      <c r="C47" s="6"/>
      <c r="D47" s="39"/>
      <c r="E47" s="2"/>
      <c r="F47" s="2"/>
      <c r="G47" s="2"/>
      <c r="H47" s="7"/>
      <c r="J47" s="2"/>
    </row>
    <row r="48">
      <c r="A48" s="4"/>
      <c r="B48" s="23" t="s">
        <v>67</v>
      </c>
      <c r="C48" s="6"/>
      <c r="D48" s="39"/>
      <c r="E48" s="2"/>
      <c r="F48" s="2"/>
      <c r="G48" s="2"/>
      <c r="H48" s="7"/>
      <c r="J48" s="2"/>
    </row>
    <row r="49">
      <c r="A49" s="4"/>
      <c r="B49" s="6" t="s">
        <v>68</v>
      </c>
      <c r="C49" s="28">
        <f>Blad2!B2</f>
        <v>3263.48</v>
      </c>
      <c r="D49" s="11">
        <f>D11</f>
        <v>0</v>
      </c>
      <c r="E49" s="2">
        <f t="shared" ref="E49:E50" si="5">C49*D49</f>
        <v>0</v>
      </c>
      <c r="F49" s="2"/>
      <c r="G49" s="2">
        <f t="shared" ref="G49:G54" si="6">E49*12</f>
        <v>0</v>
      </c>
      <c r="H49" s="7"/>
      <c r="J49" s="2"/>
    </row>
    <row r="50">
      <c r="A50" s="4"/>
      <c r="B50" s="6" t="s">
        <v>69</v>
      </c>
      <c r="C50" s="28">
        <f>VLOOKUP(D15,Blad2!A2:C22,3,FALSE)</f>
        <v>0</v>
      </c>
      <c r="D50" s="11">
        <f>D11</f>
        <v>0</v>
      </c>
      <c r="E50" s="2">
        <f t="shared" si="5"/>
        <v>0</v>
      </c>
      <c r="F50" s="2"/>
      <c r="G50" s="2">
        <f t="shared" si="6"/>
        <v>0</v>
      </c>
      <c r="H50" s="7"/>
      <c r="J50" s="2"/>
    </row>
    <row r="51">
      <c r="A51" s="4"/>
      <c r="B51" s="13" t="s">
        <v>70</v>
      </c>
      <c r="C51" s="12">
        <f>Blad3!B13</f>
        <v>0.1</v>
      </c>
      <c r="D51" s="38">
        <f>D11</f>
        <v>0</v>
      </c>
      <c r="E51" s="2">
        <f>IF(D13=1,0,(E49+E50)*C51*D12)</f>
        <v>0</v>
      </c>
      <c r="F51" s="2"/>
      <c r="G51" s="2">
        <f t="shared" si="6"/>
        <v>0</v>
      </c>
      <c r="H51" s="7"/>
      <c r="J51" s="2"/>
    </row>
    <row r="52">
      <c r="A52" s="4"/>
      <c r="B52" s="6" t="s">
        <v>71</v>
      </c>
      <c r="C52" s="44"/>
      <c r="D52" s="38">
        <f>D11/(D7+1E-13)</f>
        <v>0</v>
      </c>
      <c r="E52" s="2">
        <f>C52*D52</f>
        <v>0</v>
      </c>
      <c r="F52" s="2"/>
      <c r="G52" s="2">
        <f t="shared" si="6"/>
        <v>0</v>
      </c>
      <c r="H52" s="7"/>
      <c r="J52" s="2"/>
    </row>
    <row r="53">
      <c r="A53" s="4"/>
      <c r="B53" s="6" t="s">
        <v>72</v>
      </c>
      <c r="C53" s="28">
        <f>VLOOKUP(D15,Blad2!A2:G22,7,FALSE)*-1</f>
        <v>-346.44</v>
      </c>
      <c r="D53" s="11" t="str">
        <f>D7</f>
        <v/>
      </c>
      <c r="E53" s="2">
        <f>IF(D13=1,0,C53*D53)</f>
        <v>0</v>
      </c>
      <c r="F53" s="2"/>
      <c r="G53" s="2">
        <f t="shared" si="6"/>
        <v>0</v>
      </c>
      <c r="H53" s="7"/>
      <c r="J53" s="2"/>
    </row>
    <row r="54">
      <c r="A54" s="4"/>
      <c r="B54" s="13" t="s">
        <v>73</v>
      </c>
      <c r="C54" s="12"/>
      <c r="D54" s="38" t="s">
        <v>45</v>
      </c>
      <c r="E54" s="2">
        <f>IF(D13=1,0,-Blad3!B15*C52)</f>
        <v>0</v>
      </c>
      <c r="F54" s="2"/>
      <c r="G54" s="2">
        <f t="shared" si="6"/>
        <v>0</v>
      </c>
      <c r="H54" s="7"/>
      <c r="J54" s="2"/>
    </row>
    <row r="55">
      <c r="A55" s="19"/>
      <c r="B55" s="30" t="s">
        <v>74</v>
      </c>
      <c r="C55" s="38">
        <f>Blad3!B26</f>
        <v>0.0135</v>
      </c>
      <c r="D55" s="38" t="s">
        <v>45</v>
      </c>
      <c r="E55" s="33">
        <f t="shared" ref="E55:E56" si="7">G55/12</f>
        <v>0</v>
      </c>
      <c r="F55" s="34"/>
      <c r="G55" s="35">
        <f>IF(D13=1,0,IF(-C58*12&lt;(C55*D19/(D7+1E-13)), Blad3!B15*((C55*D19/(D7+1E-13))--C58*12)*D16*(D18-1)*D7, 0))</f>
        <v>0</v>
      </c>
      <c r="H55" s="17"/>
      <c r="I55" s="17"/>
      <c r="J55" s="2"/>
      <c r="K55" s="17"/>
      <c r="L55" s="17"/>
    </row>
    <row r="56">
      <c r="A56" s="19"/>
      <c r="B56" s="30" t="s">
        <v>75</v>
      </c>
      <c r="C56" s="38">
        <f>Blad3!B27</f>
        <v>0.18</v>
      </c>
      <c r="D56" s="38" t="s">
        <v>45</v>
      </c>
      <c r="E56" s="33" t="str">
        <f t="shared" si="7"/>
        <v>#DIV/0!</v>
      </c>
      <c r="F56" s="34"/>
      <c r="G56" s="35" t="str">
        <f>IF(D13=1,0,IF(C56*(G49*D7/D11+G50*D7/D11+G51*D7/D11+G52*D7/D11+G53+G54+G61*D7/D11+G62*D7/D11+G66)/(D7+1E-13)&gt;-C58*12,-Blad3!B15*(C56*(G49*D7/D11+G50*D7/D11+G51*D7/D11+G52*D7/D11+G53+G54+G61*D7/D11+G62*D7/D11+G66)/(D7+1E-13)+C58*12)*D18*D16*D7,0))</f>
        <v>#DIV/0!</v>
      </c>
      <c r="H56" s="17"/>
      <c r="I56" s="17"/>
      <c r="J56" s="2"/>
      <c r="K56" s="17"/>
      <c r="L56" s="17"/>
    </row>
    <row r="57">
      <c r="A57" s="4"/>
      <c r="B57" s="13" t="s">
        <v>76</v>
      </c>
      <c r="C57" s="28"/>
      <c r="D57" s="38">
        <f>D11</f>
        <v>0</v>
      </c>
      <c r="E57" s="2" t="str">
        <f>IF(D13=1,0,-Blad3!B15*E51*1.163*D7/D11)</f>
        <v>#DIV/0!</v>
      </c>
      <c r="F57" s="2"/>
      <c r="G57" s="2" t="str">
        <f t="shared" ref="G57:G58" si="8">E57*12</f>
        <v>#DIV/0!</v>
      </c>
      <c r="H57" s="7"/>
      <c r="J57" s="2"/>
    </row>
    <row r="58">
      <c r="A58" s="37" t="s">
        <v>19</v>
      </c>
      <c r="B58" s="6" t="s">
        <v>77</v>
      </c>
      <c r="C58" s="28">
        <f>VLOOKUP(D15,Blad2!A2:F22,6,FALSE)*-1</f>
        <v>-422.95</v>
      </c>
      <c r="D58" s="38" t="s">
        <v>45</v>
      </c>
      <c r="E58" s="2">
        <f>C58*D16</f>
        <v>0</v>
      </c>
      <c r="F58" s="2"/>
      <c r="G58" s="2">
        <f t="shared" si="8"/>
        <v>0</v>
      </c>
      <c r="H58" s="7"/>
      <c r="J58" s="2"/>
    </row>
    <row r="59">
      <c r="A59" s="4"/>
      <c r="B59" s="6" t="s">
        <v>78</v>
      </c>
      <c r="C59" s="28"/>
      <c r="D59" s="11"/>
      <c r="E59" s="53" t="str">
        <f t="shared" ref="E59:G59" si="9">SUM(E49:E58)</f>
        <v>#DIV/0!</v>
      </c>
      <c r="F59" s="54">
        <f t="shared" si="9"/>
        <v>0</v>
      </c>
      <c r="G59" s="55" t="str">
        <f t="shared" si="9"/>
        <v>#DIV/0!</v>
      </c>
      <c r="H59" s="7" t="s">
        <v>79</v>
      </c>
      <c r="J59" s="2"/>
    </row>
    <row r="60">
      <c r="A60" s="4"/>
      <c r="B60" s="23" t="s">
        <v>80</v>
      </c>
      <c r="C60" s="28"/>
      <c r="D60" s="11"/>
      <c r="E60" s="2"/>
      <c r="F60" s="2"/>
      <c r="G60" s="2"/>
      <c r="H60" s="7"/>
      <c r="J60" s="2"/>
    </row>
    <row r="61">
      <c r="A61" s="4"/>
      <c r="B61" s="13" t="s">
        <v>81</v>
      </c>
      <c r="C61" s="12">
        <f>Blad3!B29</f>
        <v>0.08</v>
      </c>
      <c r="D61" s="11">
        <f>D11</f>
        <v>0</v>
      </c>
      <c r="E61" s="2"/>
      <c r="F61" s="2">
        <f>(E49+E50+E51)*C61*12</f>
        <v>0</v>
      </c>
      <c r="G61" s="2">
        <f t="shared" ref="G61:G62" si="10">F61</f>
        <v>0</v>
      </c>
      <c r="H61" s="7"/>
      <c r="J61" s="2"/>
    </row>
    <row r="62">
      <c r="A62" s="4"/>
      <c r="B62" s="13" t="s">
        <v>82</v>
      </c>
      <c r="C62" s="12">
        <f>Blad3!B30</f>
        <v>0.083</v>
      </c>
      <c r="D62" s="11">
        <f>D11</f>
        <v>0</v>
      </c>
      <c r="E62" s="2"/>
      <c r="F62" s="2">
        <f>(E49+E50+E51)*C62*12</f>
        <v>0</v>
      </c>
      <c r="G62" s="2">
        <f t="shared" si="10"/>
        <v>0</v>
      </c>
      <c r="H62" s="7"/>
      <c r="J62" s="2"/>
    </row>
    <row r="63">
      <c r="A63" s="4"/>
      <c r="B63" s="6" t="s">
        <v>78</v>
      </c>
      <c r="C63" s="28"/>
      <c r="D63" s="11"/>
      <c r="E63" s="53">
        <f t="shared" ref="E63:G63" si="11">SUM(E61:E62)</f>
        <v>0</v>
      </c>
      <c r="F63" s="54">
        <f t="shared" si="11"/>
        <v>0</v>
      </c>
      <c r="G63" s="55">
        <f t="shared" si="11"/>
        <v>0</v>
      </c>
      <c r="H63" s="7" t="s">
        <v>83</v>
      </c>
      <c r="J63" s="2"/>
    </row>
    <row r="64">
      <c r="A64" s="37" t="s">
        <v>84</v>
      </c>
      <c r="B64" s="23" t="s">
        <v>85</v>
      </c>
      <c r="C64" s="28"/>
      <c r="D64" s="11"/>
      <c r="E64" s="2"/>
      <c r="F64" s="2"/>
      <c r="G64" s="2"/>
      <c r="H64" s="7"/>
      <c r="J64" s="2"/>
    </row>
    <row r="65">
      <c r="A65" s="4"/>
      <c r="B65" s="13" t="s">
        <v>86</v>
      </c>
      <c r="C65" s="28">
        <f>Blad3!B20</f>
        <v>335.84625</v>
      </c>
      <c r="D65" s="38" t="s">
        <v>45</v>
      </c>
      <c r="E65" s="2">
        <f>IF((E49+E50+E51+F61/12+F62/12)&lt;Blad3!B19/12,Blad3!B18*(E49+E50+E51+F61/12+F62/12),Blad3!B20)</f>
        <v>0</v>
      </c>
      <c r="F65" s="2"/>
      <c r="G65" s="2">
        <f t="shared" ref="G65:G68" si="12">E65*12</f>
        <v>0</v>
      </c>
      <c r="H65" s="7"/>
      <c r="J65" s="2"/>
    </row>
    <row r="66" hidden="1">
      <c r="A66" s="4"/>
      <c r="B66" s="13" t="s">
        <v>87</v>
      </c>
      <c r="C66" s="28">
        <f>Blad3!B20</f>
        <v>335.84625</v>
      </c>
      <c r="D66" s="38" t="s">
        <v>45</v>
      </c>
      <c r="E66" s="2">
        <f>IF(Blad3!B18*D7*(C49+C50+D12*C51*(C49+C50))*(1+C61+C62)&lt;C66,Blad3!B18*D7*(C49+C50+D12*C51*(C49+C50))*(1+C61+C62),C66)</f>
        <v>0</v>
      </c>
      <c r="F66" s="2"/>
      <c r="G66" s="2">
        <f t="shared" si="12"/>
        <v>0</v>
      </c>
      <c r="H66" s="7"/>
      <c r="J66" s="2"/>
    </row>
    <row r="67">
      <c r="A67" s="4"/>
      <c r="B67" s="6" t="s">
        <v>88</v>
      </c>
      <c r="C67" s="28">
        <f>Blad3!B3</f>
        <v>106</v>
      </c>
      <c r="D67" s="11">
        <f>D9</f>
        <v>0</v>
      </c>
      <c r="E67" s="2">
        <f>C67*D67</f>
        <v>0</v>
      </c>
      <c r="F67" s="2"/>
      <c r="G67" s="2">
        <f t="shared" si="12"/>
        <v>0</v>
      </c>
      <c r="H67" s="7"/>
      <c r="J67" s="2"/>
    </row>
    <row r="68">
      <c r="A68" s="4"/>
      <c r="B68" s="6" t="s">
        <v>89</v>
      </c>
      <c r="C68" s="28">
        <f>Blad3!B4</f>
        <v>68.5</v>
      </c>
      <c r="D68" s="38" t="s">
        <v>45</v>
      </c>
      <c r="E68" s="2">
        <f>IF(D7=0,0,C68)</f>
        <v>0</v>
      </c>
      <c r="F68" s="2"/>
      <c r="G68" s="2">
        <f t="shared" si="12"/>
        <v>0</v>
      </c>
      <c r="H68" s="7"/>
      <c r="J68" s="2"/>
    </row>
    <row r="69">
      <c r="A69" s="4"/>
      <c r="B69" s="13" t="s">
        <v>78</v>
      </c>
      <c r="C69" s="6"/>
      <c r="D69" s="39"/>
      <c r="E69" s="56">
        <f t="shared" ref="E69:G69" si="13">E65+E67+E68</f>
        <v>0</v>
      </c>
      <c r="F69" s="57">
        <f t="shared" si="13"/>
        <v>0</v>
      </c>
      <c r="G69" s="58">
        <f t="shared" si="13"/>
        <v>0</v>
      </c>
      <c r="H69" s="7" t="s">
        <v>90</v>
      </c>
      <c r="J69" s="2"/>
    </row>
    <row r="70">
      <c r="A70" s="4"/>
      <c r="B70" s="6"/>
      <c r="C70" s="6"/>
      <c r="D70" s="39"/>
      <c r="E70" s="2"/>
      <c r="F70" s="2"/>
      <c r="G70" s="2"/>
      <c r="H70" s="7"/>
      <c r="J70" s="2"/>
    </row>
    <row r="71">
      <c r="A71" s="4"/>
      <c r="B71" s="25" t="s">
        <v>91</v>
      </c>
      <c r="C71" s="6"/>
      <c r="D71" s="39"/>
      <c r="E71" s="2"/>
      <c r="F71" s="2"/>
      <c r="G71" s="2"/>
      <c r="H71" s="7"/>
      <c r="J71" s="2"/>
    </row>
    <row r="72">
      <c r="A72" s="4"/>
      <c r="B72" s="23"/>
      <c r="C72" s="6"/>
      <c r="D72" s="39"/>
      <c r="E72" s="2"/>
      <c r="F72" s="2"/>
      <c r="G72" s="2"/>
      <c r="H72" s="7"/>
      <c r="J72" s="2"/>
    </row>
    <row r="73">
      <c r="A73" s="4"/>
      <c r="B73" s="13" t="s">
        <v>92</v>
      </c>
      <c r="C73" s="28"/>
      <c r="D73" s="11"/>
      <c r="E73" s="40" t="s">
        <v>54</v>
      </c>
      <c r="F73" s="40"/>
      <c r="G73" s="40" t="s">
        <v>54</v>
      </c>
      <c r="H73" s="7"/>
      <c r="J73" s="2"/>
    </row>
    <row r="74">
      <c r="A74" s="4"/>
      <c r="B74" s="6" t="s">
        <v>93</v>
      </c>
      <c r="C74" s="28">
        <f>Blad3!B8</f>
        <v>7752.33</v>
      </c>
      <c r="D74" s="11">
        <f>D11</f>
        <v>0</v>
      </c>
      <c r="E74" s="2">
        <f>C74*D74</f>
        <v>0</v>
      </c>
      <c r="F74" s="2"/>
      <c r="G74" s="2">
        <f t="shared" ref="G74:G77" si="14">E74*12</f>
        <v>0</v>
      </c>
      <c r="H74" s="7"/>
      <c r="J74" s="2"/>
    </row>
    <row r="75">
      <c r="A75" s="4"/>
      <c r="B75" s="13" t="s">
        <v>94</v>
      </c>
      <c r="C75" s="28">
        <f>Blad3!B9</f>
        <v>575.92</v>
      </c>
      <c r="D75" s="38">
        <f>D11</f>
        <v>0</v>
      </c>
      <c r="E75" s="2">
        <f>C75*D75*D12</f>
        <v>0</v>
      </c>
      <c r="F75" s="2"/>
      <c r="G75" s="2">
        <f t="shared" si="14"/>
        <v>0</v>
      </c>
      <c r="H75" s="7"/>
      <c r="J75" s="2"/>
    </row>
    <row r="76">
      <c r="A76" s="4"/>
      <c r="B76" s="13" t="s">
        <v>95</v>
      </c>
      <c r="C76" s="28">
        <f>-Blad3!B9</f>
        <v>-575.92</v>
      </c>
      <c r="D76" s="38">
        <f>D11</f>
        <v>0</v>
      </c>
      <c r="E76" s="2">
        <f>C76*D76*D14</f>
        <v>0</v>
      </c>
      <c r="F76" s="2"/>
      <c r="G76" s="2">
        <f t="shared" si="14"/>
        <v>0</v>
      </c>
      <c r="H76" s="7"/>
      <c r="J76" s="2"/>
    </row>
    <row r="77">
      <c r="A77" s="37" t="s">
        <v>19</v>
      </c>
      <c r="B77" s="6" t="s">
        <v>96</v>
      </c>
      <c r="C77" s="28">
        <f>-Blad3!B10</f>
        <v>-677.92</v>
      </c>
      <c r="D77" s="38" t="s">
        <v>45</v>
      </c>
      <c r="E77" s="2">
        <f>C77*D16</f>
        <v>0</v>
      </c>
      <c r="F77" s="2"/>
      <c r="G77" s="2">
        <f t="shared" si="14"/>
        <v>0</v>
      </c>
      <c r="H77" s="7"/>
      <c r="J77" s="2"/>
    </row>
    <row r="78">
      <c r="A78" s="4"/>
      <c r="B78" s="23" t="s">
        <v>97</v>
      </c>
      <c r="C78" s="28"/>
      <c r="D78" s="45"/>
      <c r="E78" s="53">
        <f t="shared" ref="E78:G78" si="15">SUM(E74:E77)</f>
        <v>0</v>
      </c>
      <c r="F78" s="54">
        <f t="shared" si="15"/>
        <v>0</v>
      </c>
      <c r="G78" s="55">
        <f t="shared" si="15"/>
        <v>0</v>
      </c>
      <c r="H78" s="7" t="s">
        <v>98</v>
      </c>
      <c r="J78" s="2"/>
    </row>
    <row r="79">
      <c r="A79" s="4"/>
      <c r="B79" s="23"/>
      <c r="C79" s="6"/>
      <c r="D79" s="39"/>
      <c r="E79" s="2"/>
      <c r="F79" s="2"/>
      <c r="G79" s="2"/>
      <c r="H79" s="7"/>
      <c r="J79" s="2"/>
    </row>
    <row r="80">
      <c r="A80" s="37" t="s">
        <v>99</v>
      </c>
      <c r="B80" s="59" t="s">
        <v>100</v>
      </c>
      <c r="C80" s="6"/>
      <c r="D80" s="39"/>
      <c r="E80" s="60" t="str">
        <f t="shared" ref="E80:G80" si="16">E44+E59+E63+E69</f>
        <v>#DIV/0!</v>
      </c>
      <c r="F80" s="60">
        <f t="shared" si="16"/>
        <v>0</v>
      </c>
      <c r="G80" s="60" t="str">
        <f t="shared" si="16"/>
        <v>#DIV/0!</v>
      </c>
      <c r="H80" s="7" t="s">
        <v>101</v>
      </c>
      <c r="J80" s="2"/>
    </row>
    <row r="81">
      <c r="A81" s="4"/>
      <c r="B81" s="23"/>
      <c r="C81" s="6"/>
      <c r="D81" s="39"/>
      <c r="E81" s="2"/>
      <c r="F81" s="2"/>
      <c r="G81" s="2"/>
      <c r="H81" s="7"/>
      <c r="J81" s="2"/>
    </row>
    <row r="82">
      <c r="A82" s="4"/>
      <c r="B82" s="23"/>
      <c r="C82" s="6"/>
      <c r="D82" s="39"/>
      <c r="E82" s="2"/>
      <c r="F82" s="2"/>
      <c r="G82" s="2"/>
      <c r="H82" s="7"/>
      <c r="J82" s="2"/>
    </row>
    <row r="83">
      <c r="A83" s="37" t="s">
        <v>102</v>
      </c>
      <c r="B83" s="59" t="s">
        <v>103</v>
      </c>
      <c r="C83" s="6"/>
      <c r="D83" s="39"/>
      <c r="E83" s="61" t="str">
        <f t="shared" ref="E83:G83" si="17">E44+E78</f>
        <v>#DIV/0!</v>
      </c>
      <c r="F83" s="61">
        <f t="shared" si="17"/>
        <v>0</v>
      </c>
      <c r="G83" s="61" t="str">
        <f t="shared" si="17"/>
        <v>#DIV/0!</v>
      </c>
      <c r="H83" s="7" t="s">
        <v>104</v>
      </c>
      <c r="J83" s="2"/>
    </row>
    <row r="84">
      <c r="A84" s="4"/>
      <c r="B84" s="59"/>
      <c r="C84" s="6"/>
      <c r="D84" s="39"/>
      <c r="E84" s="62" t="s">
        <v>65</v>
      </c>
      <c r="F84" s="63"/>
      <c r="G84" s="62" t="s">
        <v>65</v>
      </c>
      <c r="H84" s="7"/>
      <c r="J84" s="2"/>
    </row>
    <row r="85">
      <c r="A85" s="4"/>
      <c r="B85" s="6"/>
      <c r="C85" s="6"/>
      <c r="D85" s="6"/>
      <c r="E85" s="2"/>
      <c r="F85" s="2"/>
      <c r="G85" s="2"/>
      <c r="H85" s="7"/>
      <c r="J85" s="2"/>
    </row>
    <row r="86">
      <c r="A86" s="37" t="s">
        <v>19</v>
      </c>
      <c r="B86" s="64" t="s">
        <v>105</v>
      </c>
      <c r="C86" s="6"/>
      <c r="D86" s="6"/>
      <c r="E86" s="2"/>
      <c r="F86" s="2"/>
      <c r="G86" s="2"/>
      <c r="H86" s="7"/>
      <c r="J86" s="2"/>
    </row>
    <row r="87">
      <c r="A87" s="4"/>
      <c r="B87" s="64" t="s">
        <v>106</v>
      </c>
      <c r="C87" s="6"/>
      <c r="D87" s="6"/>
      <c r="E87" s="2"/>
      <c r="F87" s="2"/>
      <c r="G87" s="2"/>
      <c r="H87" s="7"/>
      <c r="J87" s="2"/>
    </row>
    <row r="88">
      <c r="A88" s="4"/>
      <c r="B88" s="65"/>
      <c r="C88" s="6"/>
      <c r="D88" s="6"/>
      <c r="E88" s="2"/>
      <c r="F88" s="2"/>
      <c r="G88" s="2"/>
      <c r="H88" s="7"/>
      <c r="J88" s="2"/>
    </row>
    <row r="89">
      <c r="A89" s="37" t="s">
        <v>22</v>
      </c>
      <c r="B89" s="64" t="s">
        <v>107</v>
      </c>
      <c r="C89" s="6"/>
      <c r="D89" s="6"/>
      <c r="E89" s="2"/>
      <c r="F89" s="2"/>
      <c r="G89" s="2"/>
      <c r="H89" s="7"/>
      <c r="J89" s="2"/>
    </row>
    <row r="90">
      <c r="A90" s="4"/>
      <c r="B90" s="66" t="s">
        <v>108</v>
      </c>
      <c r="C90" s="6"/>
      <c r="D90" s="6"/>
      <c r="E90" s="2"/>
      <c r="F90" s="2"/>
      <c r="G90" s="2"/>
      <c r="H90" s="7"/>
      <c r="J90" s="2"/>
    </row>
    <row r="91">
      <c r="A91" s="4"/>
      <c r="B91" s="65"/>
      <c r="C91" s="6"/>
      <c r="D91" s="6"/>
      <c r="E91" s="2"/>
      <c r="F91" s="2"/>
      <c r="G91" s="2"/>
      <c r="H91" s="7"/>
      <c r="J91" s="2"/>
    </row>
    <row r="92">
      <c r="A92" s="37" t="s">
        <v>48</v>
      </c>
      <c r="B92" s="64" t="s">
        <v>109</v>
      </c>
      <c r="C92" s="6"/>
      <c r="D92" s="6"/>
      <c r="E92" s="2"/>
      <c r="F92" s="2"/>
      <c r="G92" s="2"/>
      <c r="H92" s="7"/>
      <c r="J92" s="2"/>
    </row>
    <row r="93">
      <c r="A93" s="4"/>
      <c r="B93" s="65"/>
      <c r="C93" s="6"/>
      <c r="D93" s="6"/>
      <c r="E93" s="2"/>
      <c r="F93" s="2"/>
      <c r="G93" s="2"/>
      <c r="H93" s="7"/>
      <c r="J93" s="2"/>
    </row>
    <row r="94">
      <c r="A94" s="37" t="s">
        <v>50</v>
      </c>
      <c r="B94" s="64" t="s">
        <v>110</v>
      </c>
      <c r="C94" s="6"/>
      <c r="D94" s="6"/>
      <c r="E94" s="2"/>
      <c r="F94" s="2"/>
      <c r="G94" s="2"/>
      <c r="H94" s="7"/>
      <c r="J94" s="2"/>
    </row>
    <row r="95">
      <c r="A95" s="4"/>
      <c r="B95" s="65"/>
      <c r="C95" s="6"/>
      <c r="D95" s="6"/>
      <c r="E95" s="2"/>
      <c r="F95" s="2"/>
      <c r="G95" s="2"/>
      <c r="H95" s="7"/>
      <c r="J95" s="2"/>
    </row>
    <row r="96">
      <c r="A96" s="37" t="s">
        <v>84</v>
      </c>
      <c r="B96" s="64" t="s">
        <v>111</v>
      </c>
      <c r="C96" s="6"/>
      <c r="D96" s="6"/>
      <c r="E96" s="2"/>
      <c r="F96" s="2"/>
      <c r="G96" s="2"/>
      <c r="H96" s="7"/>
      <c r="J96" s="2"/>
    </row>
    <row r="97">
      <c r="A97" s="4"/>
      <c r="B97" s="64" t="s">
        <v>112</v>
      </c>
      <c r="C97" s="6"/>
      <c r="D97" s="6"/>
      <c r="E97" s="2"/>
      <c r="F97" s="2"/>
      <c r="G97" s="2"/>
      <c r="H97" s="7"/>
      <c r="J97" s="2"/>
    </row>
    <row r="98">
      <c r="A98" s="4"/>
      <c r="B98" s="65"/>
      <c r="C98" s="6"/>
      <c r="D98" s="6"/>
      <c r="E98" s="2"/>
      <c r="F98" s="2"/>
      <c r="G98" s="2"/>
      <c r="H98" s="7"/>
      <c r="J98" s="2"/>
    </row>
    <row r="99">
      <c r="A99" s="67">
        <v>6.0</v>
      </c>
      <c r="B99" s="64" t="s">
        <v>113</v>
      </c>
      <c r="C99" s="6"/>
      <c r="D99" s="6"/>
      <c r="E99" s="2"/>
      <c r="F99" s="2"/>
      <c r="G99" s="2"/>
      <c r="H99" s="7"/>
      <c r="J99" s="2"/>
    </row>
    <row r="100">
      <c r="A100" s="67"/>
      <c r="B100" s="68"/>
      <c r="C100" s="6"/>
      <c r="D100" s="6"/>
      <c r="E100" s="2"/>
      <c r="F100" s="2"/>
      <c r="G100" s="2"/>
      <c r="H100" s="7"/>
      <c r="J100" s="2"/>
    </row>
    <row r="101">
      <c r="A101" s="67">
        <v>7.0</v>
      </c>
      <c r="B101" s="64" t="s">
        <v>114</v>
      </c>
      <c r="C101" s="6"/>
      <c r="D101" s="6"/>
      <c r="E101" s="2"/>
      <c r="F101" s="2"/>
      <c r="G101" s="2"/>
      <c r="H101" s="7"/>
      <c r="J101" s="2"/>
    </row>
    <row r="102">
      <c r="A102" s="69"/>
      <c r="B102" s="68" t="s">
        <v>115</v>
      </c>
      <c r="C102" s="6"/>
      <c r="D102" s="6"/>
      <c r="E102" s="2"/>
      <c r="F102" s="2"/>
      <c r="G102" s="2"/>
      <c r="H102" s="7"/>
      <c r="J102" s="2"/>
    </row>
    <row r="103">
      <c r="A103" s="19"/>
      <c r="B103" s="68"/>
      <c r="E103" s="70"/>
      <c r="F103" s="70"/>
      <c r="G103" s="70"/>
      <c r="J103" s="70"/>
    </row>
    <row r="104">
      <c r="A104" s="67">
        <v>8.0</v>
      </c>
      <c r="B104" s="64" t="s">
        <v>116</v>
      </c>
      <c r="E104" s="70"/>
      <c r="F104" s="70"/>
      <c r="G104" s="70"/>
      <c r="J104" s="70"/>
    </row>
    <row r="105">
      <c r="A105" s="69"/>
      <c r="B105" s="68" t="s">
        <v>117</v>
      </c>
      <c r="E105" s="70"/>
      <c r="F105" s="70"/>
      <c r="G105" s="70"/>
      <c r="J105" s="70"/>
    </row>
    <row r="106">
      <c r="A106" s="71"/>
      <c r="B106" s="17"/>
      <c r="E106" s="70"/>
      <c r="F106" s="70"/>
      <c r="G106" s="70"/>
      <c r="J106" s="70"/>
    </row>
    <row r="107">
      <c r="A107" s="72"/>
      <c r="B107" s="73" t="s">
        <v>118</v>
      </c>
      <c r="E107" s="70"/>
      <c r="F107" s="70"/>
      <c r="G107" s="70"/>
      <c r="J107" s="70"/>
    </row>
    <row r="108">
      <c r="A108" s="72"/>
      <c r="B108" s="73" t="s">
        <v>119</v>
      </c>
      <c r="E108" s="70"/>
      <c r="F108" s="70"/>
      <c r="G108" s="70"/>
      <c r="J108" s="70"/>
    </row>
    <row r="109">
      <c r="A109" s="72"/>
      <c r="B109" s="74" t="s">
        <v>120</v>
      </c>
      <c r="E109" s="70"/>
      <c r="F109" s="70"/>
      <c r="G109" s="70"/>
      <c r="J109" s="70"/>
    </row>
    <row r="110">
      <c r="A110" s="72"/>
      <c r="B110" s="74" t="s">
        <v>121</v>
      </c>
      <c r="E110" s="70"/>
      <c r="F110" s="70"/>
      <c r="G110" s="70"/>
      <c r="J110" s="70"/>
    </row>
    <row r="111">
      <c r="A111" s="72"/>
      <c r="B111" s="73" t="s">
        <v>122</v>
      </c>
      <c r="E111" s="70"/>
      <c r="F111" s="70"/>
      <c r="G111" s="70"/>
      <c r="J111" s="70"/>
    </row>
    <row r="112">
      <c r="A112" s="72"/>
      <c r="B112" s="74" t="s">
        <v>123</v>
      </c>
      <c r="E112" s="70"/>
      <c r="F112" s="70"/>
      <c r="G112" s="70"/>
      <c r="J112" s="70"/>
    </row>
    <row r="113">
      <c r="A113" s="71"/>
      <c r="B113" s="17"/>
      <c r="E113" s="70"/>
      <c r="F113" s="70"/>
      <c r="G113" s="70"/>
      <c r="J113" s="70"/>
    </row>
    <row r="114">
      <c r="A114" s="71"/>
      <c r="B114" s="41" t="s">
        <v>124</v>
      </c>
      <c r="E114" s="70"/>
      <c r="F114" s="70"/>
      <c r="G114" s="70"/>
      <c r="J114" s="70"/>
    </row>
    <row r="115">
      <c r="E115" s="70"/>
      <c r="F115" s="70"/>
      <c r="G115" s="70"/>
      <c r="J115" s="70"/>
    </row>
    <row r="116">
      <c r="E116" s="70"/>
      <c r="F116" s="70"/>
      <c r="G116" s="70"/>
      <c r="J116" s="70"/>
    </row>
    <row r="117">
      <c r="E117" s="70"/>
      <c r="F117" s="70"/>
      <c r="G117" s="70"/>
      <c r="J117" s="70"/>
    </row>
    <row r="118">
      <c r="E118" s="70"/>
      <c r="F118" s="70"/>
      <c r="G118" s="70"/>
      <c r="J118" s="70"/>
    </row>
    <row r="119">
      <c r="E119" s="70"/>
      <c r="F119" s="70"/>
      <c r="G119" s="70"/>
      <c r="J119" s="70"/>
    </row>
    <row r="120">
      <c r="E120" s="70"/>
      <c r="F120" s="70"/>
      <c r="G120" s="70"/>
      <c r="J120" s="70"/>
    </row>
    <row r="121">
      <c r="E121" s="70"/>
      <c r="F121" s="70"/>
      <c r="G121" s="70"/>
      <c r="J121" s="70"/>
    </row>
    <row r="122">
      <c r="E122" s="70"/>
      <c r="F122" s="70"/>
      <c r="G122" s="70"/>
      <c r="J122" s="70"/>
    </row>
    <row r="123">
      <c r="E123" s="70"/>
      <c r="F123" s="70"/>
      <c r="G123" s="70"/>
      <c r="J123" s="70"/>
    </row>
    <row r="124">
      <c r="E124" s="70"/>
      <c r="F124" s="70"/>
      <c r="G124" s="70"/>
      <c r="J124" s="70"/>
    </row>
    <row r="125">
      <c r="E125" s="70"/>
      <c r="F125" s="70"/>
      <c r="G125" s="70"/>
      <c r="J125" s="70"/>
    </row>
    <row r="126">
      <c r="E126" s="70"/>
      <c r="F126" s="70"/>
      <c r="G126" s="70"/>
      <c r="J126" s="70"/>
    </row>
    <row r="127">
      <c r="E127" s="70"/>
      <c r="F127" s="70"/>
      <c r="G127" s="70"/>
      <c r="J127" s="70"/>
    </row>
    <row r="128">
      <c r="E128" s="70"/>
      <c r="F128" s="70"/>
      <c r="G128" s="70"/>
      <c r="J128" s="70"/>
    </row>
    <row r="129">
      <c r="E129" s="70"/>
      <c r="F129" s="70"/>
      <c r="G129" s="70"/>
      <c r="J129" s="70"/>
    </row>
    <row r="130">
      <c r="E130" s="70"/>
      <c r="F130" s="70"/>
      <c r="G130" s="70"/>
      <c r="J130" s="70"/>
    </row>
    <row r="131">
      <c r="E131" s="70"/>
      <c r="F131" s="70"/>
      <c r="G131" s="70"/>
      <c r="J131" s="70"/>
    </row>
    <row r="132">
      <c r="E132" s="70"/>
      <c r="F132" s="70"/>
      <c r="G132" s="70"/>
      <c r="J132" s="70"/>
    </row>
    <row r="133">
      <c r="E133" s="70"/>
      <c r="F133" s="70"/>
      <c r="G133" s="70"/>
      <c r="J133" s="70"/>
    </row>
    <row r="134">
      <c r="E134" s="70"/>
      <c r="F134" s="70"/>
      <c r="G134" s="70"/>
      <c r="J134" s="70"/>
    </row>
    <row r="135">
      <c r="E135" s="70"/>
      <c r="F135" s="70"/>
      <c r="G135" s="70"/>
      <c r="J135" s="70"/>
    </row>
    <row r="136">
      <c r="E136" s="70"/>
      <c r="F136" s="70"/>
      <c r="G136" s="70"/>
      <c r="J136" s="70"/>
    </row>
    <row r="137">
      <c r="E137" s="70"/>
      <c r="F137" s="70"/>
      <c r="G137" s="70"/>
      <c r="J137" s="70"/>
    </row>
    <row r="138">
      <c r="E138" s="70"/>
      <c r="F138" s="70"/>
      <c r="G138" s="70"/>
      <c r="J138" s="70"/>
    </row>
    <row r="139">
      <c r="E139" s="70"/>
      <c r="F139" s="70"/>
      <c r="G139" s="70"/>
      <c r="J139" s="70"/>
    </row>
    <row r="140">
      <c r="E140" s="70"/>
      <c r="F140" s="70"/>
      <c r="G140" s="70"/>
      <c r="J140" s="70"/>
    </row>
    <row r="141">
      <c r="E141" s="70"/>
      <c r="F141" s="70"/>
      <c r="G141" s="70"/>
      <c r="J141" s="70"/>
    </row>
    <row r="142">
      <c r="E142" s="70"/>
      <c r="F142" s="70"/>
      <c r="G142" s="70"/>
      <c r="J142" s="70"/>
    </row>
    <row r="143">
      <c r="E143" s="70"/>
      <c r="F143" s="70"/>
      <c r="G143" s="70"/>
      <c r="J143" s="70"/>
    </row>
    <row r="144">
      <c r="E144" s="70"/>
      <c r="F144" s="70"/>
      <c r="G144" s="70"/>
      <c r="J144" s="70"/>
    </row>
    <row r="145">
      <c r="E145" s="70"/>
      <c r="F145" s="70"/>
      <c r="G145" s="70"/>
      <c r="J145" s="70"/>
    </row>
    <row r="146">
      <c r="E146" s="70"/>
      <c r="F146" s="70"/>
      <c r="G146" s="70"/>
      <c r="J146" s="70"/>
    </row>
    <row r="147">
      <c r="E147" s="70"/>
      <c r="F147" s="70"/>
      <c r="G147" s="70"/>
      <c r="J147" s="70"/>
    </row>
    <row r="148">
      <c r="E148" s="70"/>
      <c r="F148" s="70"/>
      <c r="G148" s="70"/>
      <c r="J148" s="70"/>
    </row>
    <row r="149">
      <c r="E149" s="70"/>
      <c r="F149" s="70"/>
      <c r="G149" s="70"/>
      <c r="J149" s="70"/>
    </row>
    <row r="150">
      <c r="E150" s="70"/>
      <c r="F150" s="70"/>
      <c r="G150" s="70"/>
      <c r="J150" s="70"/>
    </row>
    <row r="151">
      <c r="E151" s="70"/>
      <c r="F151" s="70"/>
      <c r="G151" s="70"/>
      <c r="J151" s="70"/>
    </row>
    <row r="152">
      <c r="E152" s="70"/>
      <c r="F152" s="70"/>
      <c r="G152" s="70"/>
      <c r="J152" s="70"/>
    </row>
    <row r="153">
      <c r="E153" s="70"/>
      <c r="F153" s="70"/>
      <c r="G153" s="70"/>
      <c r="J153" s="70"/>
    </row>
    <row r="154">
      <c r="E154" s="70"/>
      <c r="F154" s="70"/>
      <c r="G154" s="70"/>
      <c r="J154" s="70"/>
    </row>
    <row r="155">
      <c r="E155" s="70"/>
      <c r="F155" s="70"/>
      <c r="G155" s="70"/>
      <c r="J155" s="70"/>
    </row>
    <row r="156">
      <c r="E156" s="70"/>
      <c r="F156" s="70"/>
      <c r="G156" s="70"/>
      <c r="J156" s="70"/>
    </row>
    <row r="157">
      <c r="E157" s="70"/>
      <c r="F157" s="70"/>
      <c r="G157" s="70"/>
      <c r="J157" s="70"/>
    </row>
    <row r="158">
      <c r="E158" s="70"/>
      <c r="F158" s="70"/>
      <c r="G158" s="70"/>
      <c r="J158" s="70"/>
    </row>
    <row r="159">
      <c r="E159" s="70"/>
      <c r="F159" s="70"/>
      <c r="G159" s="70"/>
      <c r="J159" s="70"/>
    </row>
    <row r="160">
      <c r="E160" s="70"/>
      <c r="F160" s="70"/>
      <c r="G160" s="70"/>
      <c r="J160" s="70"/>
    </row>
    <row r="161">
      <c r="E161" s="70"/>
      <c r="F161" s="70"/>
      <c r="G161" s="70"/>
      <c r="J161" s="70"/>
    </row>
    <row r="162">
      <c r="E162" s="70"/>
      <c r="F162" s="70"/>
      <c r="G162" s="70"/>
      <c r="J162" s="70"/>
    </row>
    <row r="163">
      <c r="E163" s="70"/>
      <c r="F163" s="70"/>
      <c r="G163" s="70"/>
      <c r="J163" s="70"/>
    </row>
    <row r="164">
      <c r="E164" s="70"/>
      <c r="F164" s="70"/>
      <c r="G164" s="70"/>
      <c r="J164" s="70"/>
    </row>
    <row r="165">
      <c r="E165" s="70"/>
      <c r="F165" s="70"/>
      <c r="G165" s="70"/>
      <c r="J165" s="70"/>
    </row>
    <row r="166">
      <c r="E166" s="70"/>
      <c r="F166" s="70"/>
      <c r="G166" s="70"/>
      <c r="J166" s="70"/>
    </row>
    <row r="167">
      <c r="E167" s="70"/>
      <c r="F167" s="70"/>
      <c r="G167" s="70"/>
      <c r="J167" s="70"/>
    </row>
    <row r="168">
      <c r="E168" s="70"/>
      <c r="F168" s="70"/>
      <c r="G168" s="70"/>
      <c r="J168" s="70"/>
    </row>
    <row r="169">
      <c r="E169" s="70"/>
      <c r="F169" s="70"/>
      <c r="G169" s="70"/>
      <c r="J169" s="70"/>
    </row>
    <row r="170">
      <c r="E170" s="70"/>
      <c r="F170" s="70"/>
      <c r="G170" s="70"/>
      <c r="J170" s="70"/>
    </row>
    <row r="171">
      <c r="E171" s="70"/>
      <c r="F171" s="70"/>
      <c r="G171" s="70"/>
      <c r="J171" s="70"/>
    </row>
    <row r="172">
      <c r="E172" s="70"/>
      <c r="F172" s="70"/>
      <c r="G172" s="70"/>
      <c r="J172" s="70"/>
    </row>
    <row r="173">
      <c r="E173" s="70"/>
      <c r="F173" s="70"/>
      <c r="G173" s="70"/>
      <c r="J173" s="70"/>
    </row>
    <row r="174">
      <c r="E174" s="70"/>
      <c r="F174" s="70"/>
      <c r="G174" s="70"/>
      <c r="J174" s="70"/>
    </row>
    <row r="175">
      <c r="E175" s="70"/>
      <c r="F175" s="70"/>
      <c r="G175" s="70"/>
      <c r="J175" s="70"/>
    </row>
    <row r="176">
      <c r="E176" s="70"/>
      <c r="F176" s="70"/>
      <c r="G176" s="70"/>
      <c r="J176" s="70"/>
    </row>
    <row r="177">
      <c r="E177" s="70"/>
      <c r="F177" s="70"/>
      <c r="G177" s="70"/>
      <c r="J177" s="70"/>
    </row>
    <row r="178">
      <c r="E178" s="70"/>
      <c r="F178" s="70"/>
      <c r="G178" s="70"/>
      <c r="J178" s="70"/>
    </row>
    <row r="179">
      <c r="E179" s="70"/>
      <c r="F179" s="70"/>
      <c r="G179" s="70"/>
      <c r="J179" s="70"/>
    </row>
    <row r="180">
      <c r="E180" s="70"/>
      <c r="F180" s="70"/>
      <c r="G180" s="70"/>
      <c r="J180" s="70"/>
    </row>
    <row r="181">
      <c r="E181" s="70"/>
      <c r="F181" s="70"/>
      <c r="G181" s="70"/>
      <c r="J181" s="70"/>
    </row>
    <row r="182">
      <c r="E182" s="70"/>
      <c r="F182" s="70"/>
      <c r="G182" s="70"/>
      <c r="J182" s="70"/>
    </row>
    <row r="183">
      <c r="E183" s="70"/>
      <c r="F183" s="70"/>
      <c r="G183" s="70"/>
      <c r="J183" s="70"/>
    </row>
    <row r="184">
      <c r="E184" s="70"/>
      <c r="F184" s="70"/>
      <c r="G184" s="70"/>
      <c r="J184" s="70"/>
    </row>
    <row r="185">
      <c r="E185" s="70"/>
      <c r="F185" s="70"/>
      <c r="G185" s="70"/>
      <c r="J185" s="70"/>
    </row>
    <row r="186">
      <c r="E186" s="70"/>
      <c r="F186" s="70"/>
      <c r="G186" s="70"/>
      <c r="J186" s="70"/>
    </row>
    <row r="187">
      <c r="E187" s="70"/>
      <c r="F187" s="70"/>
      <c r="G187" s="70"/>
      <c r="J187" s="70"/>
    </row>
    <row r="188">
      <c r="E188" s="70"/>
      <c r="F188" s="70"/>
      <c r="G188" s="70"/>
      <c r="J188" s="70"/>
    </row>
    <row r="189">
      <c r="E189" s="70"/>
      <c r="F189" s="70"/>
      <c r="G189" s="70"/>
      <c r="J189" s="70"/>
    </row>
    <row r="190">
      <c r="E190" s="70"/>
      <c r="F190" s="70"/>
      <c r="G190" s="70"/>
      <c r="J190" s="70"/>
    </row>
    <row r="191">
      <c r="E191" s="70"/>
      <c r="F191" s="70"/>
      <c r="G191" s="70"/>
      <c r="J191" s="70"/>
    </row>
    <row r="192">
      <c r="E192" s="70"/>
      <c r="F192" s="70"/>
      <c r="G192" s="70"/>
      <c r="J192" s="70"/>
    </row>
    <row r="193">
      <c r="E193" s="70"/>
      <c r="F193" s="70"/>
      <c r="G193" s="70"/>
      <c r="J193" s="70"/>
    </row>
    <row r="194">
      <c r="E194" s="70"/>
      <c r="F194" s="70"/>
      <c r="G194" s="70"/>
      <c r="J194" s="70"/>
    </row>
    <row r="195">
      <c r="E195" s="70"/>
      <c r="F195" s="70"/>
      <c r="G195" s="70"/>
      <c r="J195" s="70"/>
    </row>
    <row r="196">
      <c r="E196" s="70"/>
      <c r="F196" s="70"/>
      <c r="G196" s="70"/>
      <c r="J196" s="70"/>
    </row>
    <row r="197">
      <c r="E197" s="70"/>
      <c r="F197" s="70"/>
      <c r="G197" s="70"/>
      <c r="J197" s="70"/>
    </row>
    <row r="198">
      <c r="E198" s="70"/>
      <c r="F198" s="70"/>
      <c r="G198" s="70"/>
      <c r="J198" s="70"/>
    </row>
    <row r="199">
      <c r="E199" s="70"/>
      <c r="F199" s="70"/>
      <c r="G199" s="70"/>
      <c r="J199" s="70"/>
    </row>
    <row r="200">
      <c r="E200" s="70"/>
      <c r="F200" s="70"/>
      <c r="G200" s="70"/>
      <c r="J200" s="70"/>
    </row>
    <row r="201">
      <c r="E201" s="70"/>
      <c r="F201" s="70"/>
      <c r="G201" s="70"/>
      <c r="J201" s="70"/>
    </row>
    <row r="202">
      <c r="E202" s="70"/>
      <c r="F202" s="70"/>
      <c r="G202" s="70"/>
      <c r="J202" s="70"/>
    </row>
    <row r="203">
      <c r="E203" s="70"/>
      <c r="F203" s="70"/>
      <c r="G203" s="70"/>
      <c r="J203" s="70"/>
    </row>
    <row r="204">
      <c r="E204" s="70"/>
      <c r="F204" s="70"/>
      <c r="G204" s="70"/>
      <c r="J204" s="70"/>
    </row>
    <row r="205">
      <c r="E205" s="70"/>
      <c r="F205" s="70"/>
      <c r="G205" s="70"/>
      <c r="J205" s="70"/>
    </row>
    <row r="206">
      <c r="E206" s="70"/>
      <c r="F206" s="70"/>
      <c r="G206" s="70"/>
      <c r="J206" s="70"/>
    </row>
    <row r="207">
      <c r="E207" s="70"/>
      <c r="F207" s="70"/>
      <c r="G207" s="70"/>
      <c r="J207" s="70"/>
    </row>
    <row r="208">
      <c r="E208" s="70"/>
      <c r="F208" s="70"/>
      <c r="G208" s="70"/>
      <c r="J208" s="70"/>
    </row>
    <row r="209">
      <c r="E209" s="70"/>
      <c r="F209" s="70"/>
      <c r="G209" s="70"/>
      <c r="J209" s="70"/>
    </row>
    <row r="210">
      <c r="E210" s="70"/>
      <c r="F210" s="70"/>
      <c r="G210" s="70"/>
      <c r="J210" s="70"/>
    </row>
    <row r="211">
      <c r="E211" s="70"/>
      <c r="F211" s="70"/>
      <c r="G211" s="70"/>
      <c r="J211" s="70"/>
    </row>
    <row r="212">
      <c r="E212" s="70"/>
      <c r="F212" s="70"/>
      <c r="G212" s="70"/>
      <c r="J212" s="70"/>
    </row>
    <row r="213">
      <c r="E213" s="70"/>
      <c r="F213" s="70"/>
      <c r="G213" s="70"/>
      <c r="J213" s="70"/>
    </row>
    <row r="214">
      <c r="E214" s="70"/>
      <c r="F214" s="70"/>
      <c r="G214" s="70"/>
      <c r="J214" s="70"/>
    </row>
    <row r="215">
      <c r="E215" s="70"/>
      <c r="F215" s="70"/>
      <c r="G215" s="70"/>
      <c r="J215" s="70"/>
    </row>
    <row r="216">
      <c r="E216" s="70"/>
      <c r="F216" s="70"/>
      <c r="G216" s="70"/>
      <c r="J216" s="70"/>
    </row>
    <row r="217">
      <c r="E217" s="70"/>
      <c r="F217" s="70"/>
      <c r="G217" s="70"/>
      <c r="J217" s="70"/>
    </row>
    <row r="218">
      <c r="E218" s="70"/>
      <c r="F218" s="70"/>
      <c r="G218" s="70"/>
      <c r="J218" s="70"/>
    </row>
    <row r="219">
      <c r="E219" s="70"/>
      <c r="F219" s="70"/>
      <c r="G219" s="70"/>
      <c r="J219" s="70"/>
    </row>
    <row r="220">
      <c r="E220" s="70"/>
      <c r="F220" s="70"/>
      <c r="G220" s="70"/>
      <c r="J220" s="70"/>
    </row>
    <row r="221">
      <c r="E221" s="70"/>
      <c r="F221" s="70"/>
      <c r="G221" s="70"/>
      <c r="J221" s="70"/>
    </row>
    <row r="222">
      <c r="E222" s="70"/>
      <c r="F222" s="70"/>
      <c r="G222" s="70"/>
      <c r="J222" s="70"/>
    </row>
    <row r="223">
      <c r="E223" s="70"/>
      <c r="F223" s="70"/>
      <c r="G223" s="70"/>
      <c r="J223" s="70"/>
    </row>
    <row r="224">
      <c r="E224" s="70"/>
      <c r="F224" s="70"/>
      <c r="G224" s="70"/>
      <c r="J224" s="70"/>
    </row>
    <row r="225">
      <c r="E225" s="70"/>
      <c r="F225" s="70"/>
      <c r="G225" s="70"/>
      <c r="J225" s="70"/>
    </row>
    <row r="226">
      <c r="E226" s="70"/>
      <c r="F226" s="70"/>
      <c r="G226" s="70"/>
      <c r="J226" s="70"/>
    </row>
    <row r="227">
      <c r="E227" s="70"/>
      <c r="F227" s="70"/>
      <c r="G227" s="70"/>
      <c r="J227" s="70"/>
    </row>
    <row r="228">
      <c r="E228" s="70"/>
      <c r="F228" s="70"/>
      <c r="G228" s="70"/>
      <c r="J228" s="70"/>
    </row>
    <row r="229">
      <c r="E229" s="70"/>
      <c r="F229" s="70"/>
      <c r="G229" s="70"/>
      <c r="J229" s="70"/>
    </row>
    <row r="230">
      <c r="E230" s="70"/>
      <c r="F230" s="70"/>
      <c r="G230" s="70"/>
      <c r="J230" s="70"/>
    </row>
    <row r="231">
      <c r="E231" s="70"/>
      <c r="F231" s="70"/>
      <c r="G231" s="70"/>
      <c r="J231" s="70"/>
    </row>
    <row r="232">
      <c r="E232" s="70"/>
      <c r="F232" s="70"/>
      <c r="G232" s="70"/>
      <c r="J232" s="70"/>
    </row>
    <row r="233">
      <c r="E233" s="70"/>
      <c r="F233" s="70"/>
      <c r="G233" s="70"/>
      <c r="J233" s="70"/>
    </row>
    <row r="234">
      <c r="E234" s="70"/>
      <c r="F234" s="70"/>
      <c r="G234" s="70"/>
      <c r="J234" s="70"/>
    </row>
    <row r="235">
      <c r="E235" s="70"/>
      <c r="F235" s="70"/>
      <c r="G235" s="70"/>
      <c r="J235" s="70"/>
    </row>
    <row r="236">
      <c r="E236" s="70"/>
      <c r="F236" s="70"/>
      <c r="G236" s="70"/>
      <c r="J236" s="70"/>
    </row>
    <row r="237">
      <c r="E237" s="70"/>
      <c r="F237" s="70"/>
      <c r="G237" s="70"/>
      <c r="J237" s="70"/>
    </row>
    <row r="238">
      <c r="E238" s="70"/>
      <c r="F238" s="70"/>
      <c r="G238" s="70"/>
      <c r="J238" s="70"/>
    </row>
    <row r="239">
      <c r="E239" s="70"/>
      <c r="F239" s="70"/>
      <c r="G239" s="70"/>
      <c r="J239" s="70"/>
    </row>
    <row r="240">
      <c r="E240" s="70"/>
      <c r="F240" s="70"/>
      <c r="G240" s="70"/>
      <c r="J240" s="70"/>
    </row>
    <row r="241">
      <c r="E241" s="70"/>
      <c r="F241" s="70"/>
      <c r="G241" s="70"/>
      <c r="J241" s="70"/>
    </row>
    <row r="242">
      <c r="E242" s="70"/>
      <c r="F242" s="70"/>
      <c r="G242" s="70"/>
      <c r="J242" s="70"/>
    </row>
    <row r="243">
      <c r="E243" s="70"/>
      <c r="F243" s="70"/>
      <c r="G243" s="70"/>
      <c r="J243" s="70"/>
    </row>
    <row r="244">
      <c r="E244" s="70"/>
      <c r="F244" s="70"/>
      <c r="G244" s="70"/>
      <c r="J244" s="70"/>
    </row>
    <row r="245">
      <c r="E245" s="70"/>
      <c r="F245" s="70"/>
      <c r="G245" s="70"/>
      <c r="J245" s="70"/>
    </row>
    <row r="246">
      <c r="E246" s="70"/>
      <c r="F246" s="70"/>
      <c r="G246" s="70"/>
      <c r="J246" s="70"/>
    </row>
    <row r="247">
      <c r="E247" s="70"/>
      <c r="F247" s="70"/>
      <c r="G247" s="70"/>
      <c r="J247" s="70"/>
    </row>
    <row r="248">
      <c r="E248" s="70"/>
      <c r="F248" s="70"/>
      <c r="G248" s="70"/>
      <c r="J248" s="70"/>
    </row>
    <row r="249">
      <c r="E249" s="70"/>
      <c r="F249" s="70"/>
      <c r="G249" s="70"/>
      <c r="J249" s="70"/>
    </row>
    <row r="250">
      <c r="E250" s="70"/>
      <c r="F250" s="70"/>
      <c r="G250" s="70"/>
      <c r="J250" s="70"/>
    </row>
    <row r="251">
      <c r="E251" s="70"/>
      <c r="F251" s="70"/>
      <c r="G251" s="70"/>
      <c r="J251" s="70"/>
    </row>
    <row r="252">
      <c r="E252" s="70"/>
      <c r="F252" s="70"/>
      <c r="G252" s="70"/>
      <c r="J252" s="70"/>
    </row>
    <row r="253">
      <c r="E253" s="70"/>
      <c r="F253" s="70"/>
      <c r="G253" s="70"/>
      <c r="J253" s="70"/>
    </row>
    <row r="254">
      <c r="E254" s="70"/>
      <c r="F254" s="70"/>
      <c r="G254" s="70"/>
      <c r="J254" s="70"/>
    </row>
    <row r="255">
      <c r="E255" s="70"/>
      <c r="F255" s="70"/>
      <c r="G255" s="70"/>
      <c r="J255" s="70"/>
    </row>
    <row r="256">
      <c r="E256" s="70"/>
      <c r="F256" s="70"/>
      <c r="G256" s="70"/>
      <c r="J256" s="70"/>
    </row>
    <row r="257">
      <c r="E257" s="70"/>
      <c r="F257" s="70"/>
      <c r="G257" s="70"/>
      <c r="J257" s="70"/>
    </row>
    <row r="258">
      <c r="E258" s="70"/>
      <c r="F258" s="70"/>
      <c r="G258" s="70"/>
      <c r="J258" s="70"/>
    </row>
    <row r="259">
      <c r="E259" s="70"/>
      <c r="F259" s="70"/>
      <c r="G259" s="70"/>
      <c r="J259" s="70"/>
    </row>
    <row r="260">
      <c r="E260" s="70"/>
      <c r="F260" s="70"/>
      <c r="G260" s="70"/>
      <c r="J260" s="70"/>
    </row>
    <row r="261">
      <c r="E261" s="70"/>
      <c r="F261" s="70"/>
      <c r="G261" s="70"/>
      <c r="J261" s="70"/>
    </row>
    <row r="262">
      <c r="E262" s="70"/>
      <c r="F262" s="70"/>
      <c r="G262" s="70"/>
      <c r="J262" s="70"/>
    </row>
    <row r="263">
      <c r="E263" s="70"/>
      <c r="F263" s="70"/>
      <c r="G263" s="70"/>
      <c r="J263" s="70"/>
    </row>
    <row r="264">
      <c r="E264" s="70"/>
      <c r="F264" s="70"/>
      <c r="G264" s="70"/>
      <c r="J264" s="70"/>
    </row>
    <row r="265">
      <c r="E265" s="70"/>
      <c r="F265" s="70"/>
      <c r="G265" s="70"/>
      <c r="J265" s="70"/>
    </row>
    <row r="266">
      <c r="E266" s="70"/>
      <c r="F266" s="70"/>
      <c r="G266" s="70"/>
      <c r="J266" s="70"/>
    </row>
    <row r="267">
      <c r="E267" s="70"/>
      <c r="F267" s="70"/>
      <c r="G267" s="70"/>
      <c r="J267" s="70"/>
    </row>
    <row r="268">
      <c r="E268" s="70"/>
      <c r="F268" s="70"/>
      <c r="G268" s="70"/>
      <c r="J268" s="70"/>
    </row>
    <row r="269">
      <c r="E269" s="70"/>
      <c r="F269" s="70"/>
      <c r="G269" s="70"/>
      <c r="J269" s="70"/>
    </row>
    <row r="270">
      <c r="E270" s="70"/>
      <c r="F270" s="70"/>
      <c r="G270" s="70"/>
      <c r="J270" s="70"/>
    </row>
    <row r="271">
      <c r="E271" s="70"/>
      <c r="F271" s="70"/>
      <c r="G271" s="70"/>
      <c r="J271" s="70"/>
    </row>
    <row r="272">
      <c r="E272" s="70"/>
      <c r="F272" s="70"/>
      <c r="G272" s="70"/>
      <c r="J272" s="70"/>
    </row>
    <row r="273">
      <c r="E273" s="70"/>
      <c r="F273" s="70"/>
      <c r="G273" s="70"/>
      <c r="J273" s="70"/>
    </row>
    <row r="274">
      <c r="E274" s="70"/>
      <c r="F274" s="70"/>
      <c r="G274" s="70"/>
      <c r="J274" s="70"/>
    </row>
    <row r="275">
      <c r="E275" s="70"/>
      <c r="F275" s="70"/>
      <c r="G275" s="70"/>
      <c r="J275" s="70"/>
    </row>
    <row r="276">
      <c r="E276" s="70"/>
      <c r="F276" s="70"/>
      <c r="G276" s="70"/>
      <c r="J276" s="70"/>
    </row>
    <row r="277">
      <c r="E277" s="70"/>
      <c r="F277" s="70"/>
      <c r="G277" s="70"/>
      <c r="J277" s="70"/>
    </row>
    <row r="278">
      <c r="E278" s="70"/>
      <c r="F278" s="70"/>
      <c r="G278" s="70"/>
      <c r="J278" s="70"/>
    </row>
    <row r="279">
      <c r="E279" s="70"/>
      <c r="F279" s="70"/>
      <c r="G279" s="70"/>
      <c r="J279" s="70"/>
    </row>
    <row r="280">
      <c r="E280" s="70"/>
      <c r="F280" s="70"/>
      <c r="G280" s="70"/>
      <c r="J280" s="70"/>
    </row>
    <row r="281">
      <c r="E281" s="70"/>
      <c r="F281" s="70"/>
      <c r="G281" s="70"/>
      <c r="J281" s="70"/>
    </row>
    <row r="282">
      <c r="E282" s="70"/>
      <c r="F282" s="70"/>
      <c r="G282" s="70"/>
      <c r="J282" s="70"/>
    </row>
    <row r="283">
      <c r="E283" s="70"/>
      <c r="F283" s="70"/>
      <c r="G283" s="70"/>
      <c r="J283" s="70"/>
    </row>
    <row r="284">
      <c r="E284" s="70"/>
      <c r="F284" s="70"/>
      <c r="G284" s="70"/>
      <c r="J284" s="70"/>
    </row>
    <row r="285">
      <c r="E285" s="70"/>
      <c r="F285" s="70"/>
      <c r="G285" s="70"/>
      <c r="J285" s="70"/>
    </row>
    <row r="286">
      <c r="E286" s="70"/>
      <c r="F286" s="70"/>
      <c r="G286" s="70"/>
      <c r="J286" s="70"/>
    </row>
    <row r="287">
      <c r="E287" s="70"/>
      <c r="F287" s="70"/>
      <c r="G287" s="70"/>
      <c r="J287" s="70"/>
    </row>
    <row r="288">
      <c r="E288" s="70"/>
      <c r="F288" s="70"/>
      <c r="G288" s="70"/>
      <c r="J288" s="70"/>
    </row>
    <row r="289">
      <c r="E289" s="70"/>
      <c r="F289" s="70"/>
      <c r="G289" s="70"/>
      <c r="J289" s="70"/>
    </row>
    <row r="290">
      <c r="E290" s="70"/>
      <c r="F290" s="70"/>
      <c r="G290" s="70"/>
      <c r="J290" s="70"/>
    </row>
    <row r="291">
      <c r="E291" s="70"/>
      <c r="F291" s="70"/>
      <c r="G291" s="70"/>
      <c r="J291" s="70"/>
    </row>
    <row r="292">
      <c r="E292" s="70"/>
      <c r="F292" s="70"/>
      <c r="G292" s="70"/>
      <c r="J292" s="70"/>
    </row>
    <row r="293">
      <c r="E293" s="70"/>
      <c r="F293" s="70"/>
      <c r="G293" s="70"/>
      <c r="J293" s="70"/>
    </row>
    <row r="294">
      <c r="E294" s="70"/>
      <c r="F294" s="70"/>
      <c r="G294" s="70"/>
      <c r="J294" s="70"/>
    </row>
    <row r="295">
      <c r="E295" s="70"/>
      <c r="F295" s="70"/>
      <c r="G295" s="70"/>
      <c r="J295" s="70"/>
    </row>
    <row r="296">
      <c r="E296" s="70"/>
      <c r="F296" s="70"/>
      <c r="G296" s="70"/>
      <c r="J296" s="70"/>
    </row>
    <row r="297">
      <c r="E297" s="70"/>
      <c r="F297" s="70"/>
      <c r="G297" s="70"/>
      <c r="J297" s="70"/>
    </row>
    <row r="298">
      <c r="E298" s="70"/>
      <c r="F298" s="70"/>
      <c r="G298" s="70"/>
      <c r="J298" s="70"/>
    </row>
    <row r="299">
      <c r="E299" s="70"/>
      <c r="F299" s="70"/>
      <c r="G299" s="70"/>
      <c r="J299" s="70"/>
    </row>
    <row r="300">
      <c r="E300" s="70"/>
      <c r="F300" s="70"/>
      <c r="G300" s="70"/>
      <c r="J300" s="70"/>
    </row>
    <row r="301">
      <c r="E301" s="70"/>
      <c r="F301" s="70"/>
      <c r="G301" s="70"/>
      <c r="J301" s="70"/>
    </row>
    <row r="302">
      <c r="E302" s="70"/>
      <c r="F302" s="70"/>
      <c r="G302" s="70"/>
      <c r="J302" s="70"/>
    </row>
    <row r="303">
      <c r="E303" s="70"/>
      <c r="F303" s="70"/>
      <c r="G303" s="70"/>
      <c r="J303" s="70"/>
    </row>
    <row r="304">
      <c r="E304" s="70"/>
      <c r="F304" s="70"/>
      <c r="G304" s="70"/>
      <c r="J304" s="70"/>
    </row>
    <row r="305">
      <c r="E305" s="70"/>
      <c r="F305" s="70"/>
      <c r="G305" s="70"/>
      <c r="J305" s="70"/>
    </row>
    <row r="306">
      <c r="E306" s="70"/>
      <c r="F306" s="70"/>
      <c r="G306" s="70"/>
      <c r="J306" s="70"/>
    </row>
    <row r="307">
      <c r="E307" s="70"/>
      <c r="F307" s="70"/>
      <c r="G307" s="70"/>
      <c r="J307" s="70"/>
    </row>
    <row r="308">
      <c r="E308" s="70"/>
      <c r="F308" s="70"/>
      <c r="G308" s="70"/>
      <c r="J308" s="70"/>
    </row>
    <row r="309">
      <c r="E309" s="70"/>
      <c r="F309" s="70"/>
      <c r="G309" s="70"/>
      <c r="J309" s="70"/>
    </row>
    <row r="310">
      <c r="E310" s="70"/>
      <c r="F310" s="70"/>
      <c r="G310" s="70"/>
      <c r="J310" s="70"/>
    </row>
    <row r="311">
      <c r="E311" s="70"/>
      <c r="F311" s="70"/>
      <c r="G311" s="70"/>
      <c r="J311" s="70"/>
    </row>
    <row r="312">
      <c r="E312" s="70"/>
      <c r="F312" s="70"/>
      <c r="G312" s="70"/>
      <c r="J312" s="70"/>
    </row>
    <row r="313">
      <c r="E313" s="70"/>
      <c r="F313" s="70"/>
      <c r="G313" s="70"/>
      <c r="J313" s="70"/>
    </row>
    <row r="314">
      <c r="E314" s="70"/>
      <c r="F314" s="70"/>
      <c r="G314" s="70"/>
      <c r="J314" s="70"/>
    </row>
    <row r="315">
      <c r="J315" s="70"/>
    </row>
    <row r="316">
      <c r="J316" s="70"/>
    </row>
    <row r="317">
      <c r="J317" s="70"/>
    </row>
    <row r="318">
      <c r="J318" s="70"/>
    </row>
    <row r="319">
      <c r="J319" s="70"/>
    </row>
    <row r="320">
      <c r="J320" s="70"/>
    </row>
    <row r="321">
      <c r="J321" s="70"/>
    </row>
    <row r="322">
      <c r="J322" s="70"/>
    </row>
    <row r="323">
      <c r="J323" s="70"/>
    </row>
    <row r="324">
      <c r="J324" s="70"/>
    </row>
    <row r="325">
      <c r="J325" s="70"/>
    </row>
    <row r="326">
      <c r="J326" s="70"/>
    </row>
    <row r="327">
      <c r="J327" s="70"/>
    </row>
    <row r="328">
      <c r="J328" s="70"/>
    </row>
    <row r="329">
      <c r="J329" s="70"/>
    </row>
    <row r="330">
      <c r="J330" s="70"/>
    </row>
    <row r="331">
      <c r="J331" s="70"/>
    </row>
    <row r="332">
      <c r="J332" s="70"/>
    </row>
    <row r="333">
      <c r="J333" s="70"/>
    </row>
    <row r="334">
      <c r="J334" s="70"/>
    </row>
    <row r="335">
      <c r="J335" s="70"/>
    </row>
    <row r="336">
      <c r="J336" s="70"/>
    </row>
    <row r="337">
      <c r="J337" s="70"/>
    </row>
    <row r="338">
      <c r="J338" s="70"/>
    </row>
    <row r="339">
      <c r="J339" s="70"/>
    </row>
    <row r="340">
      <c r="J340" s="70"/>
    </row>
    <row r="341">
      <c r="J341" s="70"/>
    </row>
    <row r="342">
      <c r="J342" s="70"/>
    </row>
    <row r="343">
      <c r="J343" s="70"/>
    </row>
    <row r="344">
      <c r="J344" s="70"/>
    </row>
    <row r="345">
      <c r="J345" s="70"/>
    </row>
    <row r="346">
      <c r="J346" s="70"/>
    </row>
    <row r="347">
      <c r="J347" s="70"/>
    </row>
    <row r="348">
      <c r="J348" s="70"/>
    </row>
    <row r="349">
      <c r="J349" s="70"/>
    </row>
    <row r="350">
      <c r="J350" s="70"/>
    </row>
    <row r="351">
      <c r="J351" s="70"/>
    </row>
    <row r="352">
      <c r="J352" s="70"/>
    </row>
    <row r="353">
      <c r="J353" s="70"/>
    </row>
    <row r="354">
      <c r="J354" s="70"/>
    </row>
    <row r="355">
      <c r="J355" s="70"/>
    </row>
    <row r="356">
      <c r="J356" s="70"/>
    </row>
    <row r="357">
      <c r="J357" s="70"/>
    </row>
    <row r="358">
      <c r="J358" s="70"/>
    </row>
    <row r="359">
      <c r="J359" s="70"/>
    </row>
    <row r="360">
      <c r="J360" s="70"/>
    </row>
    <row r="361">
      <c r="J361" s="70"/>
    </row>
    <row r="362">
      <c r="J362" s="70"/>
    </row>
    <row r="363">
      <c r="J363" s="70"/>
    </row>
    <row r="364">
      <c r="J364" s="70"/>
    </row>
    <row r="365">
      <c r="J365" s="70"/>
    </row>
    <row r="366">
      <c r="J366" s="70"/>
    </row>
    <row r="367">
      <c r="J367" s="70"/>
    </row>
    <row r="368">
      <c r="J368" s="70"/>
    </row>
    <row r="369">
      <c r="J369" s="70"/>
    </row>
    <row r="370">
      <c r="J370" s="70"/>
    </row>
    <row r="371">
      <c r="J371" s="70"/>
    </row>
    <row r="372">
      <c r="J372" s="70"/>
    </row>
    <row r="373">
      <c r="J373" s="70"/>
    </row>
    <row r="374">
      <c r="J374" s="70"/>
    </row>
    <row r="375">
      <c r="J375" s="70"/>
    </row>
    <row r="376">
      <c r="J376" s="70"/>
    </row>
    <row r="377">
      <c r="J377" s="70"/>
    </row>
    <row r="378">
      <c r="J378" s="70"/>
    </row>
    <row r="379">
      <c r="J379" s="70"/>
    </row>
    <row r="380">
      <c r="J380" s="70"/>
    </row>
    <row r="381">
      <c r="J381" s="70"/>
    </row>
    <row r="382">
      <c r="J382" s="70"/>
    </row>
    <row r="383">
      <c r="J383" s="70"/>
    </row>
    <row r="384">
      <c r="J384" s="70"/>
    </row>
    <row r="385">
      <c r="J385" s="70"/>
    </row>
    <row r="386">
      <c r="J386" s="70"/>
    </row>
    <row r="387">
      <c r="J387" s="70"/>
    </row>
    <row r="388">
      <c r="J388" s="70"/>
    </row>
    <row r="389">
      <c r="J389" s="70"/>
    </row>
    <row r="390">
      <c r="J390" s="70"/>
    </row>
    <row r="391">
      <c r="J391" s="70"/>
    </row>
    <row r="392">
      <c r="J392" s="70"/>
    </row>
    <row r="393">
      <c r="J393" s="70"/>
    </row>
    <row r="394">
      <c r="J394" s="70"/>
    </row>
    <row r="395">
      <c r="J395" s="70"/>
    </row>
    <row r="396">
      <c r="J396" s="70"/>
    </row>
    <row r="397">
      <c r="J397" s="70"/>
    </row>
    <row r="398">
      <c r="J398" s="70"/>
    </row>
    <row r="399">
      <c r="J399" s="70"/>
    </row>
    <row r="400">
      <c r="J400" s="70"/>
    </row>
    <row r="401">
      <c r="J401" s="70"/>
    </row>
    <row r="402">
      <c r="J402" s="70"/>
    </row>
    <row r="403">
      <c r="J403" s="70"/>
    </row>
    <row r="404">
      <c r="J404" s="70"/>
    </row>
    <row r="405">
      <c r="J405" s="70"/>
    </row>
    <row r="406">
      <c r="J406" s="70"/>
    </row>
    <row r="407">
      <c r="J407" s="70"/>
    </row>
    <row r="408">
      <c r="J408" s="70"/>
    </row>
    <row r="409">
      <c r="J409" s="70"/>
    </row>
    <row r="410">
      <c r="J410" s="70"/>
    </row>
    <row r="411">
      <c r="J411" s="70"/>
    </row>
    <row r="412">
      <c r="J412" s="70"/>
    </row>
    <row r="413">
      <c r="J413" s="70"/>
    </row>
    <row r="414">
      <c r="J414" s="70"/>
    </row>
    <row r="415">
      <c r="J415" s="70"/>
    </row>
    <row r="416">
      <c r="J416" s="70"/>
    </row>
    <row r="417">
      <c r="J417" s="70"/>
    </row>
    <row r="418">
      <c r="J418" s="70"/>
    </row>
    <row r="419">
      <c r="J419" s="70"/>
    </row>
    <row r="420">
      <c r="J420" s="70"/>
    </row>
    <row r="421">
      <c r="J421" s="70"/>
    </row>
    <row r="422">
      <c r="J422" s="70"/>
    </row>
    <row r="423">
      <c r="J423" s="70"/>
    </row>
    <row r="424">
      <c r="J424" s="70"/>
    </row>
    <row r="425">
      <c r="J425" s="70"/>
    </row>
    <row r="426">
      <c r="J426" s="70"/>
    </row>
    <row r="427">
      <c r="J427" s="70"/>
    </row>
    <row r="428">
      <c r="J428" s="70"/>
    </row>
    <row r="429">
      <c r="J429" s="70"/>
    </row>
    <row r="430">
      <c r="J430" s="70"/>
    </row>
    <row r="431">
      <c r="J431" s="70"/>
    </row>
    <row r="432">
      <c r="J432" s="70"/>
    </row>
    <row r="433">
      <c r="J433" s="70"/>
    </row>
    <row r="434">
      <c r="J434" s="70"/>
    </row>
    <row r="435">
      <c r="J435" s="70"/>
    </row>
    <row r="436">
      <c r="J436" s="70"/>
    </row>
    <row r="437">
      <c r="J437" s="70"/>
    </row>
    <row r="438">
      <c r="J438" s="70"/>
    </row>
    <row r="439">
      <c r="J439" s="70"/>
    </row>
    <row r="440">
      <c r="J440" s="70"/>
    </row>
    <row r="441">
      <c r="J441" s="70"/>
    </row>
    <row r="442">
      <c r="J442" s="70"/>
    </row>
    <row r="443">
      <c r="J443" s="70"/>
    </row>
    <row r="444">
      <c r="J444" s="70"/>
    </row>
    <row r="445">
      <c r="J445" s="70"/>
    </row>
    <row r="446">
      <c r="J446" s="70"/>
    </row>
    <row r="447">
      <c r="J447" s="70"/>
    </row>
    <row r="448">
      <c r="J448" s="70"/>
    </row>
    <row r="449">
      <c r="J449" s="70"/>
    </row>
    <row r="450">
      <c r="J450" s="70"/>
    </row>
    <row r="451">
      <c r="J451" s="70"/>
    </row>
    <row r="452">
      <c r="J452" s="70"/>
    </row>
    <row r="453">
      <c r="J453" s="70"/>
    </row>
    <row r="454">
      <c r="J454" s="70"/>
    </row>
    <row r="455">
      <c r="J455" s="70"/>
    </row>
    <row r="456">
      <c r="J456" s="70"/>
    </row>
    <row r="457">
      <c r="J457" s="70"/>
    </row>
    <row r="458">
      <c r="J458" s="70"/>
    </row>
    <row r="459">
      <c r="J459" s="70"/>
    </row>
    <row r="460">
      <c r="J460" s="70"/>
    </row>
    <row r="461">
      <c r="J461" s="70"/>
    </row>
    <row r="462">
      <c r="J462" s="70"/>
    </row>
    <row r="463">
      <c r="J463" s="70"/>
    </row>
    <row r="464">
      <c r="J464" s="70"/>
    </row>
    <row r="465">
      <c r="J465" s="70"/>
    </row>
    <row r="466">
      <c r="J466" s="70"/>
    </row>
    <row r="467">
      <c r="J467" s="70"/>
    </row>
    <row r="468">
      <c r="J468" s="70"/>
    </row>
    <row r="469">
      <c r="J469" s="70"/>
    </row>
    <row r="470">
      <c r="J470" s="70"/>
    </row>
    <row r="471">
      <c r="J471" s="70"/>
    </row>
    <row r="472">
      <c r="J472" s="70"/>
    </row>
    <row r="473">
      <c r="J473" s="70"/>
    </row>
    <row r="474">
      <c r="J474" s="70"/>
    </row>
    <row r="475">
      <c r="J475" s="70"/>
    </row>
    <row r="476">
      <c r="J476" s="70"/>
    </row>
    <row r="477">
      <c r="J477" s="70"/>
    </row>
    <row r="478">
      <c r="J478" s="70"/>
    </row>
    <row r="479">
      <c r="J479" s="70"/>
    </row>
    <row r="480">
      <c r="J480" s="70"/>
    </row>
    <row r="481">
      <c r="J481" s="70"/>
    </row>
    <row r="482">
      <c r="J482" s="70"/>
    </row>
    <row r="483">
      <c r="J483" s="70"/>
    </row>
    <row r="484">
      <c r="J484" s="70"/>
    </row>
    <row r="485">
      <c r="J485" s="70"/>
    </row>
    <row r="486">
      <c r="J486" s="70"/>
    </row>
    <row r="487">
      <c r="J487" s="70"/>
    </row>
    <row r="488">
      <c r="J488" s="70"/>
    </row>
    <row r="489">
      <c r="J489" s="70"/>
    </row>
    <row r="490">
      <c r="J490" s="70"/>
    </row>
    <row r="491">
      <c r="J491" s="70"/>
    </row>
    <row r="492">
      <c r="J492" s="70"/>
    </row>
    <row r="493">
      <c r="J493" s="70"/>
    </row>
    <row r="494">
      <c r="J494" s="70"/>
    </row>
    <row r="495">
      <c r="J495" s="70"/>
    </row>
    <row r="496">
      <c r="J496" s="70"/>
    </row>
    <row r="497">
      <c r="J497" s="70"/>
    </row>
    <row r="498">
      <c r="J498" s="70"/>
    </row>
    <row r="499">
      <c r="J499" s="70"/>
    </row>
    <row r="500">
      <c r="J500" s="70"/>
    </row>
    <row r="501">
      <c r="J501" s="70"/>
    </row>
    <row r="502">
      <c r="J502" s="70"/>
    </row>
    <row r="503">
      <c r="J503" s="70"/>
    </row>
    <row r="504">
      <c r="J504" s="70"/>
    </row>
    <row r="505">
      <c r="J505" s="70"/>
    </row>
    <row r="506">
      <c r="J506" s="70"/>
    </row>
    <row r="507">
      <c r="J507" s="70"/>
    </row>
    <row r="508">
      <c r="J508" s="70"/>
    </row>
    <row r="509">
      <c r="J509" s="70"/>
    </row>
    <row r="510">
      <c r="J510" s="70"/>
    </row>
    <row r="511">
      <c r="J511" s="70"/>
    </row>
    <row r="512">
      <c r="J512" s="70"/>
    </row>
    <row r="513">
      <c r="J513" s="70"/>
    </row>
    <row r="514">
      <c r="J514" s="70"/>
    </row>
    <row r="515">
      <c r="J515" s="70"/>
    </row>
    <row r="516">
      <c r="J516" s="70"/>
    </row>
    <row r="517">
      <c r="J517" s="70"/>
    </row>
    <row r="518">
      <c r="J518" s="70"/>
    </row>
    <row r="519">
      <c r="J519" s="70"/>
    </row>
    <row r="520">
      <c r="J520" s="70"/>
    </row>
    <row r="521">
      <c r="J521" s="70"/>
    </row>
    <row r="522">
      <c r="J522" s="70"/>
    </row>
    <row r="523">
      <c r="J523" s="70"/>
    </row>
    <row r="524">
      <c r="J524" s="70"/>
    </row>
    <row r="525">
      <c r="J525" s="70"/>
    </row>
    <row r="526">
      <c r="J526" s="70"/>
    </row>
    <row r="527">
      <c r="J527" s="70"/>
    </row>
    <row r="528">
      <c r="J528" s="70"/>
    </row>
    <row r="529">
      <c r="J529" s="70"/>
    </row>
    <row r="530">
      <c r="J530" s="70"/>
    </row>
    <row r="531">
      <c r="J531" s="70"/>
    </row>
    <row r="532">
      <c r="J532" s="70"/>
    </row>
    <row r="533">
      <c r="J533" s="70"/>
    </row>
    <row r="534">
      <c r="J534" s="70"/>
    </row>
    <row r="535">
      <c r="J535" s="70"/>
    </row>
    <row r="536">
      <c r="J536" s="70"/>
    </row>
    <row r="537">
      <c r="J537" s="70"/>
    </row>
    <row r="538">
      <c r="J538" s="70"/>
    </row>
    <row r="539">
      <c r="J539" s="70"/>
    </row>
    <row r="540">
      <c r="J540" s="70"/>
    </row>
    <row r="541">
      <c r="J541" s="70"/>
    </row>
    <row r="542">
      <c r="J542" s="70"/>
    </row>
    <row r="543">
      <c r="J543" s="70"/>
    </row>
    <row r="544">
      <c r="J544" s="70"/>
    </row>
    <row r="545">
      <c r="J545" s="70"/>
    </row>
    <row r="546">
      <c r="J546" s="70"/>
    </row>
    <row r="547">
      <c r="J547" s="70"/>
    </row>
    <row r="548">
      <c r="J548" s="70"/>
    </row>
    <row r="549">
      <c r="J549" s="70"/>
    </row>
    <row r="550">
      <c r="J550" s="70"/>
    </row>
    <row r="551">
      <c r="J551" s="70"/>
    </row>
    <row r="552">
      <c r="J552" s="70"/>
    </row>
    <row r="553">
      <c r="J553" s="70"/>
    </row>
    <row r="554">
      <c r="J554" s="70"/>
    </row>
    <row r="555">
      <c r="J555" s="70"/>
    </row>
    <row r="556">
      <c r="J556" s="70"/>
    </row>
    <row r="557">
      <c r="J557" s="70"/>
    </row>
    <row r="558">
      <c r="J558" s="70"/>
    </row>
    <row r="559">
      <c r="J559" s="70"/>
    </row>
    <row r="560">
      <c r="J560" s="70"/>
    </row>
    <row r="561">
      <c r="J561" s="70"/>
    </row>
    <row r="562">
      <c r="J562" s="70"/>
    </row>
    <row r="563">
      <c r="J563" s="70"/>
    </row>
    <row r="564">
      <c r="J564" s="70"/>
    </row>
    <row r="565">
      <c r="J565" s="70"/>
    </row>
    <row r="566">
      <c r="J566" s="70"/>
    </row>
    <row r="567">
      <c r="J567" s="70"/>
    </row>
    <row r="568">
      <c r="J568" s="70"/>
    </row>
    <row r="569">
      <c r="J569" s="70"/>
    </row>
    <row r="570">
      <c r="J570" s="70"/>
    </row>
    <row r="571">
      <c r="J571" s="70"/>
    </row>
    <row r="572">
      <c r="J572" s="70"/>
    </row>
    <row r="573">
      <c r="J573" s="70"/>
    </row>
    <row r="574">
      <c r="J574" s="70"/>
    </row>
    <row r="575">
      <c r="J575" s="70"/>
    </row>
    <row r="576">
      <c r="J576" s="70"/>
    </row>
    <row r="577">
      <c r="J577" s="70"/>
    </row>
    <row r="578">
      <c r="J578" s="70"/>
    </row>
    <row r="579">
      <c r="J579" s="70"/>
    </row>
    <row r="580">
      <c r="J580" s="70"/>
    </row>
    <row r="581">
      <c r="J581" s="70"/>
    </row>
    <row r="582">
      <c r="J582" s="70"/>
    </row>
    <row r="583">
      <c r="J583" s="70"/>
    </row>
    <row r="584">
      <c r="J584" s="70"/>
    </row>
    <row r="585">
      <c r="J585" s="70"/>
    </row>
    <row r="586">
      <c r="J586" s="70"/>
    </row>
    <row r="587">
      <c r="J587" s="70"/>
    </row>
    <row r="588">
      <c r="J588" s="70"/>
    </row>
    <row r="589">
      <c r="J589" s="70"/>
    </row>
    <row r="590">
      <c r="J590" s="70"/>
    </row>
    <row r="591">
      <c r="J591" s="70"/>
    </row>
    <row r="592">
      <c r="J592" s="70"/>
    </row>
    <row r="593">
      <c r="J593" s="70"/>
    </row>
    <row r="594">
      <c r="J594" s="70"/>
    </row>
    <row r="595">
      <c r="J595" s="70"/>
    </row>
    <row r="596">
      <c r="J596" s="70"/>
    </row>
    <row r="597">
      <c r="J597" s="70"/>
    </row>
    <row r="598">
      <c r="J598" s="70"/>
    </row>
    <row r="599">
      <c r="J599" s="70"/>
    </row>
    <row r="600">
      <c r="J600" s="70"/>
    </row>
    <row r="601">
      <c r="J601" s="70"/>
    </row>
    <row r="602">
      <c r="J602" s="70"/>
    </row>
    <row r="603">
      <c r="J603" s="70"/>
    </row>
    <row r="604">
      <c r="J604" s="70"/>
    </row>
    <row r="605">
      <c r="J605" s="70"/>
    </row>
    <row r="606">
      <c r="J606" s="70"/>
    </row>
    <row r="607">
      <c r="J607" s="70"/>
    </row>
    <row r="608">
      <c r="J608" s="70"/>
    </row>
    <row r="609">
      <c r="J609" s="70"/>
    </row>
    <row r="610">
      <c r="J610" s="70"/>
    </row>
    <row r="611">
      <c r="J611" s="70"/>
    </row>
    <row r="612">
      <c r="J612" s="70"/>
    </row>
    <row r="613">
      <c r="J613" s="70"/>
    </row>
    <row r="614">
      <c r="J614" s="70"/>
    </row>
    <row r="615">
      <c r="J615" s="70"/>
    </row>
    <row r="616">
      <c r="J616" s="70"/>
    </row>
    <row r="617">
      <c r="J617" s="70"/>
    </row>
    <row r="618">
      <c r="J618" s="70"/>
    </row>
    <row r="619">
      <c r="J619" s="70"/>
    </row>
    <row r="620">
      <c r="J620" s="70"/>
    </row>
    <row r="621">
      <c r="J621" s="70"/>
    </row>
    <row r="622">
      <c r="J622" s="70"/>
    </row>
    <row r="623">
      <c r="J623" s="70"/>
    </row>
    <row r="624">
      <c r="J624" s="70"/>
    </row>
    <row r="625">
      <c r="J625" s="70"/>
    </row>
    <row r="626">
      <c r="J626" s="70"/>
    </row>
    <row r="627">
      <c r="J627" s="70"/>
    </row>
    <row r="628">
      <c r="J628" s="70"/>
    </row>
    <row r="629">
      <c r="J629" s="70"/>
    </row>
    <row r="630">
      <c r="J630" s="70"/>
    </row>
    <row r="631">
      <c r="J631" s="70"/>
    </row>
    <row r="632">
      <c r="J632" s="70"/>
    </row>
    <row r="633">
      <c r="J633" s="70"/>
    </row>
    <row r="634">
      <c r="J634" s="70"/>
    </row>
    <row r="635">
      <c r="J635" s="70"/>
    </row>
    <row r="636">
      <c r="J636" s="70"/>
    </row>
    <row r="637">
      <c r="J637" s="70"/>
    </row>
    <row r="638">
      <c r="J638" s="70"/>
    </row>
    <row r="639">
      <c r="J639" s="70"/>
    </row>
    <row r="640">
      <c r="J640" s="70"/>
    </row>
    <row r="641">
      <c r="J641" s="70"/>
    </row>
    <row r="642">
      <c r="J642" s="70"/>
    </row>
    <row r="643">
      <c r="J643" s="70"/>
    </row>
    <row r="644">
      <c r="J644" s="70"/>
    </row>
    <row r="645">
      <c r="J645" s="70"/>
    </row>
    <row r="646">
      <c r="J646" s="70"/>
    </row>
    <row r="647">
      <c r="J647" s="70"/>
    </row>
    <row r="648">
      <c r="J648" s="70"/>
    </row>
    <row r="649">
      <c r="J649" s="70"/>
    </row>
    <row r="650">
      <c r="J650" s="70"/>
    </row>
    <row r="651">
      <c r="J651" s="70"/>
    </row>
    <row r="652">
      <c r="J652" s="70"/>
    </row>
    <row r="653">
      <c r="J653" s="70"/>
    </row>
    <row r="654">
      <c r="J654" s="70"/>
    </row>
    <row r="655">
      <c r="J655" s="70"/>
    </row>
    <row r="656">
      <c r="J656" s="70"/>
    </row>
    <row r="657">
      <c r="J657" s="70"/>
    </row>
    <row r="658">
      <c r="J658" s="70"/>
    </row>
    <row r="659">
      <c r="J659" s="70"/>
    </row>
    <row r="660">
      <c r="J660" s="70"/>
    </row>
    <row r="661">
      <c r="J661" s="70"/>
    </row>
    <row r="662">
      <c r="J662" s="70"/>
    </row>
    <row r="663">
      <c r="J663" s="70"/>
    </row>
    <row r="664">
      <c r="J664" s="70"/>
    </row>
    <row r="665">
      <c r="J665" s="70"/>
    </row>
    <row r="666">
      <c r="J666" s="70"/>
    </row>
    <row r="667">
      <c r="J667" s="70"/>
    </row>
    <row r="668">
      <c r="J668" s="70"/>
    </row>
    <row r="669">
      <c r="J669" s="70"/>
    </row>
    <row r="670">
      <c r="J670" s="70"/>
    </row>
    <row r="671">
      <c r="J671" s="70"/>
    </row>
    <row r="672">
      <c r="J672" s="70"/>
    </row>
    <row r="673">
      <c r="J673" s="70"/>
    </row>
    <row r="674">
      <c r="J674" s="70"/>
    </row>
    <row r="675">
      <c r="J675" s="70"/>
    </row>
    <row r="676">
      <c r="J676" s="70"/>
    </row>
    <row r="677">
      <c r="J677" s="70"/>
    </row>
    <row r="678">
      <c r="J678" s="70"/>
    </row>
    <row r="679">
      <c r="J679" s="70"/>
    </row>
    <row r="680">
      <c r="J680" s="70"/>
    </row>
    <row r="681">
      <c r="J681" s="70"/>
    </row>
    <row r="682">
      <c r="J682" s="70"/>
    </row>
    <row r="683">
      <c r="J683" s="70"/>
    </row>
    <row r="684">
      <c r="J684" s="70"/>
    </row>
    <row r="685">
      <c r="J685" s="70"/>
    </row>
    <row r="686">
      <c r="J686" s="70"/>
    </row>
    <row r="687">
      <c r="J687" s="70"/>
    </row>
    <row r="688">
      <c r="J688" s="70"/>
    </row>
    <row r="689">
      <c r="J689" s="70"/>
    </row>
    <row r="690">
      <c r="J690" s="70"/>
    </row>
    <row r="691">
      <c r="J691" s="70"/>
    </row>
    <row r="692">
      <c r="J692" s="70"/>
    </row>
    <row r="693">
      <c r="J693" s="70"/>
    </row>
    <row r="694">
      <c r="J694" s="70"/>
    </row>
    <row r="695">
      <c r="J695" s="70"/>
    </row>
    <row r="696">
      <c r="J696" s="70"/>
    </row>
    <row r="697">
      <c r="J697" s="70"/>
    </row>
    <row r="698">
      <c r="J698" s="70"/>
    </row>
    <row r="699">
      <c r="J699" s="70"/>
    </row>
    <row r="700">
      <c r="J700" s="70"/>
    </row>
    <row r="701">
      <c r="J701" s="70"/>
    </row>
    <row r="702">
      <c r="J702" s="70"/>
    </row>
    <row r="703">
      <c r="J703" s="70"/>
    </row>
    <row r="704">
      <c r="J704" s="70"/>
    </row>
    <row r="705">
      <c r="J705" s="70"/>
    </row>
    <row r="706">
      <c r="J706" s="70"/>
    </row>
    <row r="707">
      <c r="J707" s="70"/>
    </row>
    <row r="708">
      <c r="J708" s="70"/>
    </row>
    <row r="709">
      <c r="J709" s="70"/>
    </row>
    <row r="710">
      <c r="J710" s="70"/>
    </row>
    <row r="711">
      <c r="J711" s="70"/>
    </row>
    <row r="712">
      <c r="J712" s="70"/>
    </row>
    <row r="713">
      <c r="J713" s="70"/>
    </row>
    <row r="714">
      <c r="J714" s="70"/>
    </row>
    <row r="715">
      <c r="J715" s="70"/>
    </row>
    <row r="716">
      <c r="J716" s="70"/>
    </row>
    <row r="717">
      <c r="J717" s="70"/>
    </row>
    <row r="718">
      <c r="J718" s="70"/>
    </row>
    <row r="719">
      <c r="J719" s="70"/>
    </row>
    <row r="720">
      <c r="J720" s="70"/>
    </row>
    <row r="721">
      <c r="J721" s="70"/>
    </row>
    <row r="722">
      <c r="J722" s="70"/>
    </row>
    <row r="723">
      <c r="J723" s="70"/>
    </row>
    <row r="724">
      <c r="J724" s="70"/>
    </row>
    <row r="725">
      <c r="J725" s="70"/>
    </row>
    <row r="726">
      <c r="J726" s="70"/>
    </row>
    <row r="727">
      <c r="J727" s="70"/>
    </row>
    <row r="728">
      <c r="J728" s="70"/>
    </row>
    <row r="729">
      <c r="J729" s="70"/>
    </row>
    <row r="730">
      <c r="J730" s="70"/>
    </row>
    <row r="731">
      <c r="J731" s="70"/>
    </row>
    <row r="732">
      <c r="J732" s="70"/>
    </row>
    <row r="733">
      <c r="J733" s="70"/>
    </row>
    <row r="734">
      <c r="J734" s="70"/>
    </row>
    <row r="735">
      <c r="J735" s="70"/>
    </row>
    <row r="736">
      <c r="J736" s="70"/>
    </row>
    <row r="737">
      <c r="J737" s="70"/>
    </row>
    <row r="738">
      <c r="J738" s="70"/>
    </row>
    <row r="739">
      <c r="J739" s="70"/>
    </row>
    <row r="740">
      <c r="J740" s="70"/>
    </row>
    <row r="741">
      <c r="J741" s="70"/>
    </row>
    <row r="742">
      <c r="J742" s="70"/>
    </row>
    <row r="743">
      <c r="J743" s="70"/>
    </row>
    <row r="744">
      <c r="J744" s="70"/>
    </row>
    <row r="745">
      <c r="J745" s="70"/>
    </row>
    <row r="746">
      <c r="J746" s="70"/>
    </row>
    <row r="747">
      <c r="J747" s="70"/>
    </row>
    <row r="748">
      <c r="J748" s="70"/>
    </row>
    <row r="749">
      <c r="J749" s="70"/>
    </row>
    <row r="750">
      <c r="J750" s="70"/>
    </row>
    <row r="751">
      <c r="J751" s="70"/>
    </row>
    <row r="752">
      <c r="J752" s="70"/>
    </row>
    <row r="753">
      <c r="J753" s="70"/>
    </row>
    <row r="754">
      <c r="J754" s="70"/>
    </row>
    <row r="755">
      <c r="J755" s="70"/>
    </row>
    <row r="756">
      <c r="J756" s="70"/>
    </row>
    <row r="757">
      <c r="J757" s="70"/>
    </row>
    <row r="758">
      <c r="J758" s="70"/>
    </row>
    <row r="759">
      <c r="J759" s="70"/>
    </row>
    <row r="760">
      <c r="J760" s="70"/>
    </row>
    <row r="761">
      <c r="J761" s="70"/>
    </row>
    <row r="762">
      <c r="J762" s="70"/>
    </row>
    <row r="763">
      <c r="J763" s="70"/>
    </row>
    <row r="764">
      <c r="J764" s="70"/>
    </row>
    <row r="765">
      <c r="J765" s="70"/>
    </row>
    <row r="766">
      <c r="J766" s="70"/>
    </row>
    <row r="767">
      <c r="J767" s="70"/>
    </row>
    <row r="768">
      <c r="J768" s="70"/>
    </row>
    <row r="769">
      <c r="J769" s="70"/>
    </row>
    <row r="770">
      <c r="J770" s="70"/>
    </row>
    <row r="771">
      <c r="J771" s="70"/>
    </row>
    <row r="772">
      <c r="J772" s="70"/>
    </row>
    <row r="773">
      <c r="J773" s="70"/>
    </row>
    <row r="774">
      <c r="J774" s="70"/>
    </row>
    <row r="775">
      <c r="J775" s="70"/>
    </row>
    <row r="776">
      <c r="J776" s="70"/>
    </row>
    <row r="777">
      <c r="J777" s="70"/>
    </row>
    <row r="778">
      <c r="J778" s="70"/>
    </row>
    <row r="779">
      <c r="J779" s="70"/>
    </row>
    <row r="780">
      <c r="J780" s="70"/>
    </row>
    <row r="781">
      <c r="J781" s="70"/>
    </row>
    <row r="782">
      <c r="J782" s="70"/>
    </row>
    <row r="783">
      <c r="J783" s="70"/>
    </row>
    <row r="784">
      <c r="J784" s="70"/>
    </row>
    <row r="785">
      <c r="J785" s="70"/>
    </row>
    <row r="786">
      <c r="J786" s="70"/>
    </row>
    <row r="787">
      <c r="J787" s="70"/>
    </row>
    <row r="788">
      <c r="J788" s="70"/>
    </row>
    <row r="789">
      <c r="J789" s="70"/>
    </row>
    <row r="790">
      <c r="J790" s="70"/>
    </row>
    <row r="791">
      <c r="J791" s="70"/>
    </row>
    <row r="792">
      <c r="J792" s="70"/>
    </row>
    <row r="793">
      <c r="J793" s="70"/>
    </row>
    <row r="794">
      <c r="J794" s="70"/>
    </row>
    <row r="795">
      <c r="J795" s="70"/>
    </row>
    <row r="796">
      <c r="J796" s="70"/>
    </row>
    <row r="797">
      <c r="J797" s="70"/>
    </row>
    <row r="798">
      <c r="J798" s="70"/>
    </row>
    <row r="799">
      <c r="J799" s="70"/>
    </row>
    <row r="800">
      <c r="J800" s="70"/>
    </row>
    <row r="801">
      <c r="J801" s="70"/>
    </row>
    <row r="802">
      <c r="J802" s="70"/>
    </row>
    <row r="803">
      <c r="J803" s="70"/>
    </row>
    <row r="804">
      <c r="J804" s="70"/>
    </row>
    <row r="805">
      <c r="J805" s="70"/>
    </row>
    <row r="806">
      <c r="J806" s="70"/>
    </row>
    <row r="807">
      <c r="J807" s="70"/>
    </row>
    <row r="808">
      <c r="J808" s="70"/>
    </row>
    <row r="809">
      <c r="J809" s="70"/>
    </row>
    <row r="810">
      <c r="J810" s="70"/>
    </row>
    <row r="811">
      <c r="J811" s="70"/>
    </row>
    <row r="812">
      <c r="J812" s="70"/>
    </row>
    <row r="813">
      <c r="J813" s="70"/>
    </row>
    <row r="814">
      <c r="J814" s="70"/>
    </row>
    <row r="815">
      <c r="J815" s="70"/>
    </row>
    <row r="816">
      <c r="J816" s="70"/>
    </row>
    <row r="817">
      <c r="J817" s="70"/>
    </row>
    <row r="818">
      <c r="J818" s="70"/>
    </row>
    <row r="819">
      <c r="J819" s="70"/>
    </row>
    <row r="820">
      <c r="J820" s="70"/>
    </row>
    <row r="821">
      <c r="J821" s="70"/>
    </row>
    <row r="822">
      <c r="J822" s="70"/>
    </row>
    <row r="823">
      <c r="J823" s="70"/>
    </row>
    <row r="824">
      <c r="J824" s="70"/>
    </row>
    <row r="825">
      <c r="J825" s="70"/>
    </row>
    <row r="826">
      <c r="J826" s="70"/>
    </row>
    <row r="827">
      <c r="J827" s="70"/>
    </row>
    <row r="828">
      <c r="J828" s="70"/>
    </row>
    <row r="829">
      <c r="J829" s="70"/>
    </row>
    <row r="830">
      <c r="J830" s="70"/>
    </row>
    <row r="831">
      <c r="J831" s="70"/>
    </row>
    <row r="832">
      <c r="J832" s="70"/>
    </row>
    <row r="833">
      <c r="J833" s="70"/>
    </row>
    <row r="834">
      <c r="J834" s="70"/>
    </row>
    <row r="835">
      <c r="J835" s="70"/>
    </row>
    <row r="836">
      <c r="J836" s="70"/>
    </row>
    <row r="837">
      <c r="J837" s="70"/>
    </row>
    <row r="838">
      <c r="J838" s="70"/>
    </row>
    <row r="839">
      <c r="J839" s="70"/>
    </row>
    <row r="840">
      <c r="J840" s="70"/>
    </row>
    <row r="841">
      <c r="J841" s="70"/>
    </row>
    <row r="842">
      <c r="J842" s="70"/>
    </row>
    <row r="843">
      <c r="J843" s="70"/>
    </row>
    <row r="844">
      <c r="J844" s="70"/>
    </row>
    <row r="845">
      <c r="J845" s="70"/>
    </row>
    <row r="846">
      <c r="J846" s="70"/>
    </row>
    <row r="847">
      <c r="J847" s="70"/>
    </row>
    <row r="848">
      <c r="J848" s="70"/>
    </row>
    <row r="849">
      <c r="J849" s="70"/>
    </row>
    <row r="850">
      <c r="J850" s="70"/>
    </row>
    <row r="851">
      <c r="J851" s="70"/>
    </row>
    <row r="852">
      <c r="J852" s="70"/>
    </row>
    <row r="853">
      <c r="J853" s="70"/>
    </row>
    <row r="854">
      <c r="J854" s="70"/>
    </row>
    <row r="855">
      <c r="J855" s="70"/>
    </row>
    <row r="856">
      <c r="J856" s="70"/>
    </row>
    <row r="857">
      <c r="J857" s="70"/>
    </row>
    <row r="858">
      <c r="J858" s="70"/>
    </row>
    <row r="859">
      <c r="J859" s="70"/>
    </row>
    <row r="860">
      <c r="J860" s="70"/>
    </row>
    <row r="861">
      <c r="J861" s="70"/>
    </row>
    <row r="862">
      <c r="J862" s="70"/>
    </row>
    <row r="863">
      <c r="J863" s="70"/>
    </row>
    <row r="864">
      <c r="J864" s="70"/>
    </row>
    <row r="865">
      <c r="J865" s="70"/>
    </row>
    <row r="866">
      <c r="J866" s="70"/>
    </row>
    <row r="867">
      <c r="J867" s="70"/>
    </row>
    <row r="868">
      <c r="J868" s="70"/>
    </row>
    <row r="869">
      <c r="J869" s="70"/>
    </row>
    <row r="870">
      <c r="J870" s="70"/>
    </row>
    <row r="871">
      <c r="J871" s="70"/>
    </row>
    <row r="872">
      <c r="J872" s="70"/>
    </row>
    <row r="873">
      <c r="J873" s="70"/>
    </row>
    <row r="874">
      <c r="J874" s="70"/>
    </row>
    <row r="875">
      <c r="J875" s="70"/>
    </row>
    <row r="876">
      <c r="J876" s="70"/>
    </row>
    <row r="877">
      <c r="J877" s="70"/>
    </row>
    <row r="878">
      <c r="J878" s="70"/>
    </row>
    <row r="879">
      <c r="J879" s="70"/>
    </row>
    <row r="880">
      <c r="J880" s="70"/>
    </row>
    <row r="881">
      <c r="J881" s="70"/>
    </row>
    <row r="882">
      <c r="J882" s="70"/>
    </row>
    <row r="883">
      <c r="J883" s="70"/>
    </row>
    <row r="884">
      <c r="J884" s="70"/>
    </row>
    <row r="885">
      <c r="J885" s="70"/>
    </row>
    <row r="886">
      <c r="J886" s="70"/>
    </row>
    <row r="887">
      <c r="J887" s="70"/>
    </row>
    <row r="888">
      <c r="J888" s="70"/>
    </row>
    <row r="889">
      <c r="J889" s="70"/>
    </row>
    <row r="890">
      <c r="J890" s="70"/>
    </row>
    <row r="891">
      <c r="J891" s="70"/>
    </row>
    <row r="892">
      <c r="J892" s="70"/>
    </row>
    <row r="893">
      <c r="J893" s="70"/>
    </row>
    <row r="894">
      <c r="J894" s="70"/>
    </row>
    <row r="895">
      <c r="J895" s="70"/>
    </row>
    <row r="896">
      <c r="J896" s="70"/>
    </row>
    <row r="897">
      <c r="J897" s="70"/>
    </row>
    <row r="898">
      <c r="J898" s="70"/>
    </row>
    <row r="899">
      <c r="J899" s="70"/>
    </row>
    <row r="900">
      <c r="J900" s="70"/>
    </row>
    <row r="901">
      <c r="J901" s="70"/>
    </row>
    <row r="902">
      <c r="J902" s="70"/>
    </row>
    <row r="903">
      <c r="J903" s="70"/>
    </row>
    <row r="904">
      <c r="J904" s="70"/>
    </row>
    <row r="905">
      <c r="J905" s="70"/>
    </row>
    <row r="906">
      <c r="J906" s="70"/>
    </row>
    <row r="907">
      <c r="J907" s="70"/>
    </row>
    <row r="908">
      <c r="J908" s="70"/>
    </row>
    <row r="909">
      <c r="J909" s="70"/>
    </row>
    <row r="910">
      <c r="J910" s="70"/>
    </row>
    <row r="911">
      <c r="J911" s="70"/>
    </row>
    <row r="912">
      <c r="J912" s="70"/>
    </row>
    <row r="913">
      <c r="J913" s="70"/>
    </row>
    <row r="914">
      <c r="J914" s="70"/>
    </row>
    <row r="915">
      <c r="J915" s="70"/>
    </row>
    <row r="916">
      <c r="J916" s="70"/>
    </row>
    <row r="917">
      <c r="J917" s="70"/>
    </row>
    <row r="918">
      <c r="J918" s="70"/>
    </row>
    <row r="919">
      <c r="J919" s="70"/>
    </row>
    <row r="920">
      <c r="J920" s="70"/>
    </row>
    <row r="921">
      <c r="J921" s="70"/>
    </row>
    <row r="922">
      <c r="J922" s="70"/>
    </row>
    <row r="923">
      <c r="J923" s="70"/>
    </row>
    <row r="924">
      <c r="J924" s="70"/>
    </row>
    <row r="925">
      <c r="J925" s="70"/>
    </row>
    <row r="926">
      <c r="J926" s="70"/>
    </row>
    <row r="927">
      <c r="J927" s="70"/>
    </row>
    <row r="928">
      <c r="J928" s="70"/>
    </row>
    <row r="929">
      <c r="J929" s="70"/>
    </row>
    <row r="930">
      <c r="J930" s="70"/>
    </row>
    <row r="931">
      <c r="J931" s="70"/>
    </row>
    <row r="932">
      <c r="J932" s="70"/>
    </row>
    <row r="933">
      <c r="J933" s="70"/>
    </row>
    <row r="934">
      <c r="J934" s="70"/>
    </row>
    <row r="935">
      <c r="J935" s="70"/>
    </row>
    <row r="936">
      <c r="J936" s="70"/>
    </row>
    <row r="937">
      <c r="J937" s="70"/>
    </row>
    <row r="938">
      <c r="J938" s="70"/>
    </row>
    <row r="939">
      <c r="J939" s="70"/>
    </row>
    <row r="940">
      <c r="J940" s="70"/>
    </row>
    <row r="941">
      <c r="J941" s="70"/>
    </row>
    <row r="942">
      <c r="J942" s="70"/>
    </row>
    <row r="943">
      <c r="J943" s="70"/>
    </row>
    <row r="944">
      <c r="J944" s="70"/>
    </row>
    <row r="945">
      <c r="J945" s="70"/>
    </row>
    <row r="946">
      <c r="J946" s="70"/>
    </row>
    <row r="947">
      <c r="J947" s="70"/>
    </row>
    <row r="948">
      <c r="J948" s="70"/>
    </row>
    <row r="949">
      <c r="J949" s="70"/>
    </row>
    <row r="950">
      <c r="J950" s="70"/>
    </row>
    <row r="951">
      <c r="J951" s="70"/>
    </row>
    <row r="952">
      <c r="J952" s="70"/>
    </row>
    <row r="953">
      <c r="J953" s="70"/>
    </row>
    <row r="954">
      <c r="J954" s="70"/>
    </row>
    <row r="955">
      <c r="J955" s="70"/>
    </row>
    <row r="956">
      <c r="J956" s="70"/>
    </row>
    <row r="957">
      <c r="J957" s="70"/>
    </row>
    <row r="958">
      <c r="J958" s="70"/>
    </row>
    <row r="959">
      <c r="J959" s="70"/>
    </row>
    <row r="960">
      <c r="J960" s="70"/>
    </row>
    <row r="961">
      <c r="J961" s="70"/>
    </row>
    <row r="962">
      <c r="J962" s="70"/>
    </row>
    <row r="963">
      <c r="J963" s="70"/>
    </row>
    <row r="964">
      <c r="J964" s="70"/>
    </row>
    <row r="965">
      <c r="J965" s="70"/>
    </row>
    <row r="966">
      <c r="J966" s="70"/>
    </row>
    <row r="967">
      <c r="J967" s="70"/>
    </row>
    <row r="968">
      <c r="J968" s="70"/>
    </row>
    <row r="969">
      <c r="J969" s="70"/>
    </row>
    <row r="970">
      <c r="J970" s="70"/>
    </row>
    <row r="971">
      <c r="J971" s="70"/>
    </row>
    <row r="972">
      <c r="J972" s="70"/>
    </row>
    <row r="973">
      <c r="J973" s="70"/>
    </row>
    <row r="974">
      <c r="J974" s="70"/>
    </row>
    <row r="975">
      <c r="J975" s="70"/>
    </row>
    <row r="976">
      <c r="J976" s="70"/>
    </row>
    <row r="977">
      <c r="J977" s="70"/>
    </row>
    <row r="978">
      <c r="J978" s="70"/>
    </row>
    <row r="979">
      <c r="J979" s="70"/>
    </row>
    <row r="980">
      <c r="J980" s="70"/>
    </row>
    <row r="981">
      <c r="J981" s="70"/>
    </row>
    <row r="982">
      <c r="J982" s="70"/>
    </row>
    <row r="983">
      <c r="J983" s="70"/>
    </row>
    <row r="984">
      <c r="J984" s="70"/>
    </row>
    <row r="985">
      <c r="J985" s="70"/>
    </row>
    <row r="986">
      <c r="J986" s="70"/>
    </row>
    <row r="987">
      <c r="J987" s="70"/>
    </row>
    <row r="988">
      <c r="J988" s="70"/>
    </row>
    <row r="989">
      <c r="J989" s="70"/>
    </row>
    <row r="990">
      <c r="J990" s="70"/>
    </row>
    <row r="991">
      <c r="J991" s="70"/>
    </row>
    <row r="992">
      <c r="J992" s="70"/>
    </row>
    <row r="993">
      <c r="J993" s="70"/>
    </row>
    <row r="994">
      <c r="J994" s="70"/>
    </row>
    <row r="995">
      <c r="J995" s="70"/>
    </row>
    <row r="996">
      <c r="J996" s="70"/>
    </row>
    <row r="997">
      <c r="J997" s="70"/>
    </row>
    <row r="998">
      <c r="J998" s="70"/>
    </row>
    <row r="999">
      <c r="J999" s="70"/>
    </row>
    <row r="1000">
      <c r="J1000" s="70"/>
    </row>
    <row r="1001">
      <c r="J1001" s="70"/>
    </row>
    <row r="1002">
      <c r="J1002" s="70"/>
    </row>
    <row r="1003">
      <c r="J1003" s="70"/>
    </row>
    <row r="1004">
      <c r="J1004" s="70"/>
    </row>
    <row r="1005">
      <c r="J1005" s="70"/>
    </row>
    <row r="1006">
      <c r="J1006" s="70"/>
    </row>
    <row r="1007">
      <c r="J1007" s="70"/>
    </row>
    <row r="1008">
      <c r="J1008" s="70"/>
    </row>
    <row r="1009">
      <c r="J1009" s="70"/>
    </row>
    <row r="1010">
      <c r="J1010" s="70"/>
    </row>
    <row r="1011">
      <c r="J1011" s="70"/>
    </row>
    <row r="1012">
      <c r="J1012" s="70"/>
    </row>
  </sheetData>
  <mergeCells count="3">
    <mergeCell ref="A1:H1"/>
    <mergeCell ref="A2:H2"/>
    <mergeCell ref="A3:H3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86"/>
    <col customWidth="1" min="3" max="5" width="9.29"/>
    <col customWidth="1" min="6" max="6" width="9.14"/>
    <col customWidth="1" min="7" max="7" width="9.57"/>
    <col customWidth="1" min="8" max="8" width="9.14"/>
    <col customWidth="1" min="9" max="9" width="10.29"/>
    <col customWidth="1" min="10" max="10" width="8.71"/>
  </cols>
  <sheetData>
    <row r="1" ht="12.75" customHeight="1">
      <c r="A1" s="75" t="s">
        <v>125</v>
      </c>
      <c r="B1" s="76" t="s">
        <v>126</v>
      </c>
      <c r="C1" s="76" t="s">
        <v>127</v>
      </c>
      <c r="D1" s="76" t="s">
        <v>128</v>
      </c>
      <c r="E1" s="76" t="s">
        <v>129</v>
      </c>
      <c r="F1" s="76" t="s">
        <v>130</v>
      </c>
      <c r="G1" s="77" t="s">
        <v>131</v>
      </c>
      <c r="H1" s="78"/>
      <c r="I1" s="6"/>
    </row>
    <row r="2" ht="12.75" customHeight="1">
      <c r="A2" s="79">
        <v>0.0</v>
      </c>
      <c r="B2" s="80">
        <v>3263.48</v>
      </c>
      <c r="C2" s="80">
        <v>0.0</v>
      </c>
      <c r="D2" s="80">
        <v>261.08</v>
      </c>
      <c r="E2" s="80">
        <v>270.87</v>
      </c>
      <c r="F2" s="80">
        <v>422.95</v>
      </c>
      <c r="G2" s="81">
        <v>346.44</v>
      </c>
      <c r="H2" s="80"/>
      <c r="I2" s="28"/>
      <c r="J2" s="28"/>
    </row>
    <row r="3" ht="12.75" customHeight="1">
      <c r="A3" s="79">
        <v>1.0</v>
      </c>
      <c r="B3" s="80">
        <v>3263.48</v>
      </c>
      <c r="C3" s="80">
        <v>112.67</v>
      </c>
      <c r="D3" s="80">
        <v>270.09</v>
      </c>
      <c r="E3" s="80">
        <v>280.22</v>
      </c>
      <c r="F3" s="80">
        <v>437.55</v>
      </c>
      <c r="G3" s="81">
        <v>363.36</v>
      </c>
      <c r="H3" s="80"/>
      <c r="I3" s="28"/>
      <c r="J3" s="28"/>
    </row>
    <row r="4" ht="12.75" customHeight="1">
      <c r="A4" s="79">
        <v>2.0</v>
      </c>
      <c r="B4" s="80">
        <v>3263.48</v>
      </c>
      <c r="C4" s="80">
        <v>225.34</v>
      </c>
      <c r="D4" s="80">
        <v>279.11</v>
      </c>
      <c r="E4" s="80">
        <v>289.57</v>
      </c>
      <c r="F4" s="80">
        <v>452.15</v>
      </c>
      <c r="G4" s="81">
        <v>380.27</v>
      </c>
      <c r="H4" s="80"/>
      <c r="I4" s="28"/>
      <c r="J4" s="28"/>
    </row>
    <row r="5" ht="12.75" customHeight="1">
      <c r="A5" s="79">
        <v>3.0</v>
      </c>
      <c r="B5" s="80">
        <v>3263.48</v>
      </c>
      <c r="C5" s="80">
        <v>338.01</v>
      </c>
      <c r="D5" s="80">
        <v>288.12</v>
      </c>
      <c r="E5" s="80">
        <v>298.92</v>
      </c>
      <c r="F5" s="80">
        <v>466.75</v>
      </c>
      <c r="G5" s="81">
        <v>397.19</v>
      </c>
      <c r="H5" s="80"/>
      <c r="I5" s="28"/>
      <c r="J5" s="28"/>
    </row>
    <row r="6" ht="12.75" customHeight="1">
      <c r="A6" s="79">
        <v>4.0</v>
      </c>
      <c r="B6" s="80">
        <v>3263.48</v>
      </c>
      <c r="C6" s="80">
        <v>450.68</v>
      </c>
      <c r="D6" s="80">
        <v>297.13</v>
      </c>
      <c r="E6" s="80">
        <v>308.28</v>
      </c>
      <c r="F6" s="80">
        <v>481.36</v>
      </c>
      <c r="G6" s="81">
        <v>414.11</v>
      </c>
      <c r="H6" s="80"/>
      <c r="I6" s="28"/>
      <c r="J6" s="28"/>
    </row>
    <row r="7" ht="12.75" customHeight="1">
      <c r="A7" s="79">
        <v>5.0</v>
      </c>
      <c r="B7" s="80">
        <v>3263.48</v>
      </c>
      <c r="C7" s="80">
        <v>563.35</v>
      </c>
      <c r="D7" s="80">
        <v>306.15</v>
      </c>
      <c r="E7" s="80">
        <v>317.63</v>
      </c>
      <c r="F7" s="80">
        <v>495.96</v>
      </c>
      <c r="G7" s="81">
        <v>431.02</v>
      </c>
      <c r="H7" s="80"/>
      <c r="I7" s="28"/>
      <c r="J7" s="28"/>
    </row>
    <row r="8" ht="12.75" customHeight="1">
      <c r="A8" s="79">
        <v>6.0</v>
      </c>
      <c r="B8" s="80">
        <v>3263.48</v>
      </c>
      <c r="C8" s="80">
        <v>676.02</v>
      </c>
      <c r="D8" s="80">
        <v>315.16</v>
      </c>
      <c r="E8" s="80">
        <v>326.98</v>
      </c>
      <c r="F8" s="80">
        <v>510.56</v>
      </c>
      <c r="G8" s="81">
        <v>447.94</v>
      </c>
      <c r="H8" s="80"/>
      <c r="I8" s="28"/>
      <c r="J8" s="28"/>
    </row>
    <row r="9" ht="12.75" customHeight="1">
      <c r="A9" s="79">
        <v>7.0</v>
      </c>
      <c r="B9" s="80">
        <v>3263.48</v>
      </c>
      <c r="C9" s="80">
        <v>788.69</v>
      </c>
      <c r="D9" s="80">
        <v>324.17</v>
      </c>
      <c r="E9" s="80">
        <v>336.33</v>
      </c>
      <c r="F9" s="80">
        <v>525.16</v>
      </c>
      <c r="G9" s="81">
        <v>464.86</v>
      </c>
      <c r="H9" s="80"/>
      <c r="I9" s="28"/>
      <c r="J9" s="28"/>
    </row>
    <row r="10" ht="12.75" customHeight="1">
      <c r="A10" s="79">
        <v>8.0</v>
      </c>
      <c r="B10" s="80">
        <v>3263.48</v>
      </c>
      <c r="C10" s="80">
        <v>901.36</v>
      </c>
      <c r="D10" s="80">
        <v>333.19</v>
      </c>
      <c r="E10" s="80">
        <v>345.68</v>
      </c>
      <c r="F10" s="80">
        <v>539.76</v>
      </c>
      <c r="G10" s="81">
        <v>481.77</v>
      </c>
      <c r="H10" s="80"/>
      <c r="I10" s="28"/>
      <c r="J10" s="28"/>
    </row>
    <row r="11" ht="12.75" customHeight="1">
      <c r="A11" s="79">
        <v>9.0</v>
      </c>
      <c r="B11" s="80">
        <v>3263.48</v>
      </c>
      <c r="C11" s="80">
        <v>1014.03</v>
      </c>
      <c r="D11" s="80">
        <v>342.2</v>
      </c>
      <c r="E11" s="80">
        <v>355.03</v>
      </c>
      <c r="F11" s="80">
        <v>554.37</v>
      </c>
      <c r="G11" s="81">
        <v>498.69</v>
      </c>
      <c r="H11" s="80"/>
      <c r="I11" s="28"/>
      <c r="J11" s="28"/>
    </row>
    <row r="12" ht="12.75" customHeight="1">
      <c r="A12" s="79">
        <v>10.0</v>
      </c>
      <c r="B12" s="80">
        <v>3263.48</v>
      </c>
      <c r="C12" s="80">
        <v>1126.7</v>
      </c>
      <c r="D12" s="80">
        <v>351.21</v>
      </c>
      <c r="E12" s="80">
        <v>364.38</v>
      </c>
      <c r="F12" s="80">
        <v>568.97</v>
      </c>
      <c r="G12" s="81">
        <v>515.61</v>
      </c>
      <c r="H12" s="80"/>
      <c r="I12" s="28"/>
      <c r="J12" s="28"/>
    </row>
    <row r="13" ht="12.75" customHeight="1">
      <c r="A13" s="79">
        <v>11.0</v>
      </c>
      <c r="B13" s="80">
        <v>3263.48</v>
      </c>
      <c r="C13" s="80">
        <v>1239.37</v>
      </c>
      <c r="D13" s="80">
        <v>360.23</v>
      </c>
      <c r="E13" s="80">
        <v>373.74</v>
      </c>
      <c r="F13" s="80">
        <v>583.57</v>
      </c>
      <c r="G13" s="81">
        <v>532.52</v>
      </c>
      <c r="H13" s="80"/>
      <c r="I13" s="28"/>
      <c r="J13" s="28"/>
    </row>
    <row r="14" ht="12.75" customHeight="1">
      <c r="A14" s="79">
        <v>12.0</v>
      </c>
      <c r="B14" s="80">
        <v>3263.48</v>
      </c>
      <c r="C14" s="80">
        <v>1352.04</v>
      </c>
      <c r="D14" s="80">
        <v>369.24</v>
      </c>
      <c r="E14" s="80">
        <v>383.09</v>
      </c>
      <c r="F14" s="80">
        <v>598.17</v>
      </c>
      <c r="G14" s="81">
        <v>549.44</v>
      </c>
      <c r="H14" s="80"/>
      <c r="I14" s="28"/>
      <c r="J14" s="28"/>
    </row>
    <row r="15" ht="12.75" customHeight="1">
      <c r="A15" s="79">
        <v>13.0</v>
      </c>
      <c r="B15" s="80">
        <v>3263.48</v>
      </c>
      <c r="C15" s="80">
        <v>1464.71</v>
      </c>
      <c r="D15" s="80">
        <v>378.26</v>
      </c>
      <c r="E15" s="80">
        <v>392.44</v>
      </c>
      <c r="F15" s="80">
        <v>612.77</v>
      </c>
      <c r="G15" s="81">
        <v>566.36</v>
      </c>
      <c r="H15" s="80"/>
      <c r="I15" s="28"/>
      <c r="J15" s="28"/>
    </row>
    <row r="16" ht="12.75" customHeight="1">
      <c r="A16" s="79">
        <v>14.0</v>
      </c>
      <c r="B16" s="80">
        <v>3263.48</v>
      </c>
      <c r="C16" s="80">
        <v>1577.38</v>
      </c>
      <c r="D16" s="80">
        <v>387.27</v>
      </c>
      <c r="E16" s="80">
        <v>401.79</v>
      </c>
      <c r="F16" s="80">
        <v>627.38</v>
      </c>
      <c r="G16" s="81">
        <v>583.27</v>
      </c>
      <c r="H16" s="80"/>
      <c r="I16" s="28"/>
      <c r="J16" s="28"/>
    </row>
    <row r="17" ht="12.75" customHeight="1">
      <c r="A17" s="79">
        <v>15.0</v>
      </c>
      <c r="B17" s="80">
        <v>3263.48</v>
      </c>
      <c r="C17" s="80">
        <v>1690.05</v>
      </c>
      <c r="D17" s="80">
        <v>396.28</v>
      </c>
      <c r="E17" s="80">
        <v>411.14</v>
      </c>
      <c r="F17" s="80">
        <v>641.98</v>
      </c>
      <c r="G17" s="81">
        <v>600.19</v>
      </c>
      <c r="H17" s="80"/>
      <c r="I17" s="28"/>
      <c r="J17" s="28"/>
    </row>
    <row r="18" ht="12.75" customHeight="1">
      <c r="A18" s="79">
        <v>16.0</v>
      </c>
      <c r="B18" s="80">
        <v>3263.48</v>
      </c>
      <c r="C18" s="80">
        <v>1802.72</v>
      </c>
      <c r="D18" s="80">
        <v>405.3</v>
      </c>
      <c r="E18" s="80">
        <v>420.49</v>
      </c>
      <c r="F18" s="80">
        <v>656.58</v>
      </c>
      <c r="G18" s="81">
        <v>617.11</v>
      </c>
      <c r="H18" s="80"/>
      <c r="I18" s="28"/>
      <c r="J18" s="28"/>
    </row>
    <row r="19" ht="12.75" customHeight="1">
      <c r="A19" s="79">
        <v>17.0</v>
      </c>
      <c r="B19" s="80">
        <v>3263.48</v>
      </c>
      <c r="C19" s="80">
        <v>1915.39</v>
      </c>
      <c r="D19" s="80">
        <v>414.31</v>
      </c>
      <c r="E19" s="80">
        <v>429.85</v>
      </c>
      <c r="F19" s="80">
        <v>671.18</v>
      </c>
      <c r="G19" s="81">
        <v>634.02</v>
      </c>
      <c r="H19" s="80"/>
      <c r="I19" s="28"/>
      <c r="J19" s="28"/>
    </row>
    <row r="20" ht="12.75" customHeight="1">
      <c r="A20" s="79">
        <v>18.0</v>
      </c>
      <c r="B20" s="80">
        <v>3263.48</v>
      </c>
      <c r="C20" s="80">
        <v>2028.06</v>
      </c>
      <c r="D20" s="80">
        <v>423.32</v>
      </c>
      <c r="E20" s="80">
        <v>439.2</v>
      </c>
      <c r="F20" s="80">
        <v>685.78</v>
      </c>
      <c r="G20" s="81">
        <v>650.94</v>
      </c>
      <c r="H20" s="80"/>
      <c r="I20" s="28"/>
      <c r="J20" s="28"/>
    </row>
    <row r="21" ht="12.75" customHeight="1">
      <c r="A21" s="79">
        <v>19.0</v>
      </c>
      <c r="B21" s="80">
        <v>3263.48</v>
      </c>
      <c r="C21" s="80">
        <v>2140.73</v>
      </c>
      <c r="D21" s="80">
        <v>432.34</v>
      </c>
      <c r="E21" s="80">
        <v>448.55</v>
      </c>
      <c r="F21" s="80">
        <v>700.39</v>
      </c>
      <c r="G21" s="81">
        <v>667.86</v>
      </c>
      <c r="H21" s="80"/>
      <c r="I21" s="28"/>
      <c r="J21" s="28"/>
    </row>
    <row r="22" ht="12.75" customHeight="1">
      <c r="A22" s="79">
        <v>20.0</v>
      </c>
      <c r="B22" s="80">
        <v>3263.48</v>
      </c>
      <c r="C22" s="80">
        <v>2253.4</v>
      </c>
      <c r="D22" s="80">
        <v>441.35</v>
      </c>
      <c r="E22" s="80">
        <v>457.9</v>
      </c>
      <c r="F22" s="80">
        <v>714.99</v>
      </c>
      <c r="G22" s="81">
        <v>684.77</v>
      </c>
      <c r="H22" s="80"/>
      <c r="I22" s="28"/>
      <c r="J22" s="28"/>
    </row>
    <row r="23" ht="12.75" customHeight="1">
      <c r="A23" s="82"/>
      <c r="B23" s="6"/>
      <c r="C23" s="6"/>
      <c r="D23" s="6"/>
      <c r="E23" s="6"/>
      <c r="F23" s="6"/>
      <c r="G23" s="82"/>
      <c r="H23" s="83"/>
      <c r="I23" s="6"/>
    </row>
    <row r="24" ht="12.75" customHeight="1">
      <c r="A24" s="82"/>
      <c r="B24" s="84"/>
      <c r="C24" s="28"/>
      <c r="D24" s="84"/>
      <c r="E24" s="84"/>
      <c r="F24" s="84"/>
      <c r="G24" s="85"/>
      <c r="H24" s="83"/>
      <c r="I24" s="6"/>
    </row>
    <row r="25" ht="12.75" customHeight="1">
      <c r="A25" s="82"/>
      <c r="B25" s="6"/>
      <c r="C25" s="6"/>
      <c r="D25" s="6"/>
      <c r="E25" s="6"/>
      <c r="F25" s="6"/>
      <c r="G25" s="82"/>
      <c r="H25" s="83"/>
      <c r="I25" s="6"/>
    </row>
    <row r="26" ht="15.75" customHeight="1">
      <c r="A26" s="86"/>
      <c r="G26" s="86"/>
      <c r="H26" s="86"/>
    </row>
    <row r="27" ht="15.75" customHeight="1">
      <c r="A27" s="86"/>
      <c r="G27" s="86"/>
      <c r="H27" s="86"/>
    </row>
    <row r="28" ht="15.75" customHeight="1">
      <c r="A28" s="86"/>
      <c r="G28" s="86"/>
      <c r="H28" s="86"/>
    </row>
    <row r="29" ht="15.75" customHeight="1">
      <c r="A29" s="86"/>
      <c r="G29" s="86"/>
      <c r="H29" s="86"/>
    </row>
    <row r="30" ht="15.75" customHeight="1">
      <c r="A30" s="86"/>
      <c r="G30" s="86"/>
      <c r="H30" s="86"/>
    </row>
    <row r="31" ht="15.75" customHeight="1">
      <c r="A31" s="86"/>
      <c r="G31" s="86"/>
      <c r="H31" s="86"/>
    </row>
    <row r="32" ht="15.75" customHeight="1">
      <c r="A32" s="86"/>
      <c r="G32" s="86"/>
      <c r="H32" s="86"/>
    </row>
    <row r="33" ht="15.75" customHeight="1">
      <c r="A33" s="86"/>
      <c r="G33" s="86"/>
      <c r="H33" s="86"/>
    </row>
    <row r="34" ht="15.75" customHeight="1">
      <c r="A34" s="86"/>
      <c r="G34" s="86"/>
      <c r="H34" s="86"/>
    </row>
    <row r="35" ht="15.75" customHeight="1">
      <c r="A35" s="86"/>
      <c r="G35" s="86"/>
      <c r="H35" s="86"/>
    </row>
    <row r="36" ht="15.75" customHeight="1">
      <c r="A36" s="86"/>
      <c r="G36" s="86"/>
      <c r="H36" s="86"/>
    </row>
    <row r="37" ht="15.75" customHeight="1">
      <c r="A37" s="86"/>
      <c r="G37" s="86"/>
      <c r="H37" s="86"/>
    </row>
    <row r="38" ht="15.75" customHeight="1">
      <c r="A38" s="86"/>
      <c r="G38" s="86"/>
      <c r="H38" s="86"/>
    </row>
    <row r="39" ht="15.75" customHeight="1">
      <c r="A39" s="86"/>
      <c r="G39" s="86"/>
      <c r="H39" s="86"/>
    </row>
    <row r="40" ht="15.75" customHeight="1">
      <c r="A40" s="86"/>
      <c r="G40" s="86"/>
      <c r="H40" s="86"/>
    </row>
    <row r="41" ht="15.75" customHeight="1">
      <c r="A41" s="86"/>
      <c r="G41" s="86"/>
      <c r="H41" s="86"/>
    </row>
    <row r="42" ht="15.75" customHeight="1">
      <c r="A42" s="86"/>
      <c r="G42" s="86"/>
      <c r="H42" s="86"/>
    </row>
    <row r="43" ht="15.75" customHeight="1">
      <c r="A43" s="86"/>
      <c r="G43" s="86"/>
      <c r="H43" s="86"/>
    </row>
    <row r="44" ht="15.75" customHeight="1">
      <c r="A44" s="86"/>
      <c r="G44" s="86"/>
      <c r="H44" s="86"/>
    </row>
    <row r="45" ht="15.75" customHeight="1">
      <c r="A45" s="86"/>
      <c r="G45" s="86"/>
      <c r="H45" s="86"/>
    </row>
    <row r="46" ht="15.75" customHeight="1">
      <c r="A46" s="86"/>
      <c r="G46" s="86"/>
      <c r="H46" s="86"/>
    </row>
    <row r="47" ht="15.75" customHeight="1">
      <c r="A47" s="86"/>
      <c r="G47" s="86"/>
      <c r="H47" s="86"/>
    </row>
    <row r="48" ht="15.75" customHeight="1">
      <c r="A48" s="86"/>
      <c r="G48" s="86"/>
      <c r="H48" s="86"/>
    </row>
    <row r="49" ht="15.75" customHeight="1">
      <c r="A49" s="86"/>
      <c r="G49" s="86"/>
      <c r="H49" s="86"/>
    </row>
    <row r="50" ht="15.75" customHeight="1">
      <c r="A50" s="86"/>
      <c r="G50" s="86"/>
      <c r="H50" s="86"/>
    </row>
    <row r="51" ht="15.75" customHeight="1">
      <c r="A51" s="86"/>
      <c r="G51" s="86"/>
      <c r="H51" s="86"/>
    </row>
    <row r="52" ht="15.75" customHeight="1">
      <c r="A52" s="86"/>
      <c r="G52" s="86"/>
      <c r="H52" s="86"/>
    </row>
    <row r="53" ht="15.75" customHeight="1">
      <c r="A53" s="86"/>
      <c r="G53" s="86"/>
      <c r="H53" s="86"/>
    </row>
    <row r="54" ht="15.75" customHeight="1">
      <c r="A54" s="86"/>
      <c r="G54" s="86"/>
      <c r="H54" s="86"/>
    </row>
    <row r="55" ht="15.75" customHeight="1">
      <c r="A55" s="86"/>
      <c r="G55" s="86"/>
      <c r="H55" s="86"/>
    </row>
    <row r="56" ht="15.75" customHeight="1">
      <c r="A56" s="86"/>
      <c r="G56" s="86"/>
      <c r="H56" s="86"/>
    </row>
    <row r="57" ht="15.75" customHeight="1">
      <c r="A57" s="86"/>
      <c r="G57" s="86"/>
      <c r="H57" s="86"/>
    </row>
    <row r="58" ht="15.75" customHeight="1">
      <c r="A58" s="86"/>
      <c r="G58" s="86"/>
      <c r="H58" s="86"/>
    </row>
    <row r="59" ht="15.75" customHeight="1">
      <c r="A59" s="86"/>
      <c r="G59" s="86"/>
      <c r="H59" s="86"/>
    </row>
    <row r="60" ht="15.75" customHeight="1">
      <c r="A60" s="86"/>
      <c r="G60" s="86"/>
      <c r="H60" s="86"/>
    </row>
    <row r="61" ht="15.75" customHeight="1">
      <c r="A61" s="86"/>
      <c r="G61" s="86"/>
      <c r="H61" s="86"/>
    </row>
    <row r="62" ht="15.75" customHeight="1">
      <c r="A62" s="86"/>
      <c r="G62" s="86"/>
      <c r="H62" s="86"/>
    </row>
    <row r="63" ht="15.75" customHeight="1">
      <c r="A63" s="86"/>
      <c r="G63" s="86"/>
      <c r="H63" s="86"/>
    </row>
    <row r="64" ht="15.75" customHeight="1">
      <c r="A64" s="86"/>
      <c r="G64" s="86"/>
      <c r="H64" s="86"/>
    </row>
    <row r="65" ht="15.75" customHeight="1">
      <c r="A65" s="86"/>
      <c r="G65" s="86"/>
      <c r="H65" s="86"/>
    </row>
    <row r="66" ht="15.75" customHeight="1">
      <c r="A66" s="86"/>
      <c r="G66" s="86"/>
      <c r="H66" s="86"/>
    </row>
    <row r="67" ht="15.75" customHeight="1">
      <c r="A67" s="86"/>
      <c r="G67" s="86"/>
      <c r="H67" s="86"/>
    </row>
    <row r="68" ht="15.75" customHeight="1">
      <c r="A68" s="86"/>
      <c r="G68" s="86"/>
      <c r="H68" s="86"/>
    </row>
    <row r="69" ht="15.75" customHeight="1">
      <c r="A69" s="86"/>
      <c r="G69" s="86"/>
      <c r="H69" s="86"/>
    </row>
    <row r="70" ht="15.75" customHeight="1">
      <c r="A70" s="86"/>
      <c r="G70" s="86"/>
      <c r="H70" s="86"/>
    </row>
    <row r="71" ht="15.75" customHeight="1">
      <c r="A71" s="86"/>
      <c r="G71" s="86"/>
      <c r="H71" s="86"/>
    </row>
    <row r="72" ht="15.75" customHeight="1">
      <c r="A72" s="86"/>
      <c r="G72" s="86"/>
      <c r="H72" s="86"/>
    </row>
    <row r="73" ht="15.75" customHeight="1">
      <c r="A73" s="86"/>
      <c r="G73" s="86"/>
      <c r="H73" s="86"/>
    </row>
    <row r="74" ht="15.75" customHeight="1">
      <c r="A74" s="86"/>
      <c r="G74" s="86"/>
      <c r="H74" s="86"/>
    </row>
    <row r="75" ht="15.75" customHeight="1">
      <c r="A75" s="86"/>
      <c r="G75" s="86"/>
      <c r="H75" s="86"/>
    </row>
    <row r="76" ht="15.75" customHeight="1">
      <c r="A76" s="86"/>
      <c r="G76" s="86"/>
      <c r="H76" s="86"/>
    </row>
    <row r="77" ht="15.75" customHeight="1">
      <c r="A77" s="86"/>
      <c r="G77" s="86"/>
      <c r="H77" s="86"/>
    </row>
    <row r="78" ht="15.75" customHeight="1">
      <c r="A78" s="86"/>
      <c r="G78" s="86"/>
      <c r="H78" s="86"/>
    </row>
    <row r="79" ht="15.75" customHeight="1">
      <c r="A79" s="86"/>
      <c r="G79" s="86"/>
      <c r="H79" s="86"/>
    </row>
    <row r="80" ht="15.75" customHeight="1">
      <c r="A80" s="86"/>
      <c r="G80" s="86"/>
      <c r="H80" s="86"/>
    </row>
    <row r="81" ht="15.75" customHeight="1">
      <c r="A81" s="86"/>
      <c r="G81" s="86"/>
      <c r="H81" s="86"/>
    </row>
    <row r="82" ht="15.75" customHeight="1">
      <c r="A82" s="86"/>
      <c r="G82" s="86"/>
      <c r="H82" s="86"/>
    </row>
    <row r="83" ht="15.75" customHeight="1">
      <c r="A83" s="86"/>
      <c r="G83" s="86"/>
      <c r="H83" s="86"/>
    </row>
    <row r="84" ht="15.75" customHeight="1">
      <c r="A84" s="86"/>
      <c r="G84" s="86"/>
      <c r="H84" s="86"/>
    </row>
    <row r="85" ht="15.75" customHeight="1">
      <c r="A85" s="86"/>
      <c r="G85" s="86"/>
      <c r="H85" s="86"/>
    </row>
    <row r="86" ht="15.75" customHeight="1">
      <c r="A86" s="86"/>
      <c r="G86" s="86"/>
      <c r="H86" s="86"/>
    </row>
    <row r="87" ht="15.75" customHeight="1">
      <c r="A87" s="86"/>
      <c r="G87" s="86"/>
      <c r="H87" s="86"/>
    </row>
    <row r="88" ht="15.75" customHeight="1">
      <c r="A88" s="86"/>
      <c r="G88" s="86"/>
      <c r="H88" s="86"/>
    </row>
    <row r="89" ht="15.75" customHeight="1">
      <c r="A89" s="86"/>
      <c r="G89" s="86"/>
      <c r="H89" s="86"/>
    </row>
    <row r="90" ht="15.75" customHeight="1">
      <c r="A90" s="86"/>
      <c r="G90" s="86"/>
      <c r="H90" s="86"/>
    </row>
    <row r="91" ht="15.75" customHeight="1">
      <c r="A91" s="86"/>
      <c r="G91" s="86"/>
      <c r="H91" s="86"/>
    </row>
    <row r="92" ht="15.75" customHeight="1">
      <c r="A92" s="86"/>
      <c r="G92" s="86"/>
      <c r="H92" s="86"/>
    </row>
    <row r="93" ht="15.75" customHeight="1">
      <c r="A93" s="86"/>
      <c r="G93" s="86"/>
      <c r="H93" s="86"/>
    </row>
    <row r="94" ht="15.75" customHeight="1">
      <c r="A94" s="86"/>
      <c r="G94" s="86"/>
      <c r="H94" s="86"/>
    </row>
    <row r="95" ht="15.75" customHeight="1">
      <c r="A95" s="86"/>
      <c r="G95" s="86"/>
      <c r="H95" s="86"/>
    </row>
    <row r="96" ht="15.75" customHeight="1">
      <c r="A96" s="86"/>
      <c r="G96" s="86"/>
      <c r="H96" s="86"/>
    </row>
    <row r="97" ht="15.75" customHeight="1">
      <c r="A97" s="86"/>
      <c r="G97" s="86"/>
      <c r="H97" s="86"/>
    </row>
    <row r="98" ht="15.75" customHeight="1">
      <c r="A98" s="86"/>
      <c r="G98" s="86"/>
      <c r="H98" s="86"/>
    </row>
    <row r="99" ht="15.75" customHeight="1">
      <c r="A99" s="86"/>
      <c r="G99" s="86"/>
      <c r="H99" s="86"/>
    </row>
    <row r="100" ht="15.75" customHeight="1">
      <c r="A100" s="86"/>
      <c r="G100" s="86"/>
      <c r="H100" s="86"/>
    </row>
    <row r="101" ht="15.75" customHeight="1">
      <c r="A101" s="86"/>
      <c r="G101" s="86"/>
      <c r="H101" s="86"/>
    </row>
    <row r="102" ht="15.75" customHeight="1">
      <c r="A102" s="86"/>
      <c r="G102" s="86"/>
      <c r="H102" s="86"/>
    </row>
    <row r="103" ht="15.75" customHeight="1">
      <c r="A103" s="86"/>
      <c r="G103" s="86"/>
      <c r="H103" s="86"/>
    </row>
    <row r="104" ht="15.75" customHeight="1">
      <c r="A104" s="86"/>
      <c r="G104" s="86"/>
      <c r="H104" s="86"/>
    </row>
    <row r="105" ht="15.75" customHeight="1">
      <c r="A105" s="86"/>
      <c r="G105" s="86"/>
      <c r="H105" s="86"/>
    </row>
    <row r="106" ht="15.75" customHeight="1">
      <c r="A106" s="86"/>
      <c r="G106" s="86"/>
      <c r="H106" s="86"/>
    </row>
    <row r="107" ht="15.75" customHeight="1">
      <c r="A107" s="86"/>
      <c r="G107" s="86"/>
      <c r="H107" s="86"/>
    </row>
    <row r="108" ht="15.75" customHeight="1">
      <c r="A108" s="86"/>
      <c r="G108" s="86"/>
      <c r="H108" s="86"/>
    </row>
    <row r="109" ht="15.75" customHeight="1">
      <c r="A109" s="86"/>
      <c r="G109" s="86"/>
      <c r="H109" s="86"/>
    </row>
    <row r="110" ht="15.75" customHeight="1">
      <c r="A110" s="86"/>
      <c r="G110" s="86"/>
      <c r="H110" s="86"/>
    </row>
    <row r="111" ht="15.75" customHeight="1">
      <c r="A111" s="86"/>
      <c r="G111" s="86"/>
      <c r="H111" s="86"/>
    </row>
    <row r="112" ht="15.75" customHeight="1">
      <c r="A112" s="86"/>
      <c r="G112" s="86"/>
      <c r="H112" s="86"/>
    </row>
    <row r="113" ht="15.75" customHeight="1">
      <c r="A113" s="86"/>
      <c r="G113" s="86"/>
      <c r="H113" s="86"/>
    </row>
    <row r="114" ht="15.75" customHeight="1">
      <c r="A114" s="86"/>
      <c r="G114" s="86"/>
      <c r="H114" s="86"/>
    </row>
    <row r="115" ht="15.75" customHeight="1">
      <c r="A115" s="86"/>
      <c r="G115" s="86"/>
      <c r="H115" s="86"/>
    </row>
    <row r="116" ht="15.75" customHeight="1">
      <c r="A116" s="86"/>
      <c r="G116" s="86"/>
      <c r="H116" s="86"/>
    </row>
    <row r="117" ht="15.75" customHeight="1">
      <c r="A117" s="86"/>
      <c r="G117" s="86"/>
      <c r="H117" s="86"/>
    </row>
    <row r="118" ht="15.75" customHeight="1">
      <c r="A118" s="86"/>
      <c r="G118" s="86"/>
      <c r="H118" s="86"/>
    </row>
    <row r="119" ht="15.75" customHeight="1">
      <c r="A119" s="86"/>
      <c r="G119" s="86"/>
      <c r="H119" s="86"/>
    </row>
    <row r="120" ht="15.75" customHeight="1">
      <c r="A120" s="86"/>
      <c r="G120" s="86"/>
      <c r="H120" s="86"/>
    </row>
    <row r="121" ht="15.75" customHeight="1">
      <c r="A121" s="86"/>
      <c r="G121" s="86"/>
      <c r="H121" s="86"/>
    </row>
    <row r="122" ht="15.75" customHeight="1">
      <c r="A122" s="86"/>
      <c r="G122" s="86"/>
      <c r="H122" s="86"/>
    </row>
    <row r="123" ht="15.75" customHeight="1">
      <c r="A123" s="86"/>
      <c r="G123" s="86"/>
      <c r="H123" s="86"/>
    </row>
    <row r="124" ht="15.75" customHeight="1">
      <c r="A124" s="86"/>
      <c r="G124" s="86"/>
      <c r="H124" s="86"/>
    </row>
    <row r="125" ht="15.75" customHeight="1">
      <c r="A125" s="86"/>
      <c r="G125" s="86"/>
      <c r="H125" s="86"/>
    </row>
    <row r="126" ht="15.75" customHeight="1">
      <c r="A126" s="86"/>
      <c r="G126" s="86"/>
      <c r="H126" s="86"/>
    </row>
    <row r="127" ht="15.75" customHeight="1">
      <c r="A127" s="86"/>
      <c r="G127" s="86"/>
      <c r="H127" s="86"/>
    </row>
    <row r="128" ht="15.75" customHeight="1">
      <c r="A128" s="86"/>
      <c r="G128" s="86"/>
      <c r="H128" s="86"/>
    </row>
    <row r="129" ht="15.75" customHeight="1">
      <c r="A129" s="86"/>
      <c r="G129" s="86"/>
      <c r="H129" s="86"/>
    </row>
    <row r="130" ht="15.75" customHeight="1">
      <c r="A130" s="86"/>
      <c r="G130" s="86"/>
      <c r="H130" s="86"/>
    </row>
    <row r="131" ht="15.75" customHeight="1">
      <c r="A131" s="86"/>
      <c r="G131" s="86"/>
      <c r="H131" s="86"/>
    </row>
    <row r="132" ht="15.75" customHeight="1">
      <c r="A132" s="86"/>
      <c r="G132" s="86"/>
      <c r="H132" s="86"/>
    </row>
    <row r="133" ht="15.75" customHeight="1">
      <c r="A133" s="86"/>
      <c r="G133" s="86"/>
      <c r="H133" s="86"/>
    </row>
    <row r="134" ht="15.75" customHeight="1">
      <c r="A134" s="86"/>
      <c r="G134" s="86"/>
      <c r="H134" s="86"/>
    </row>
    <row r="135" ht="15.75" customHeight="1">
      <c r="A135" s="86"/>
      <c r="G135" s="86"/>
      <c r="H135" s="86"/>
    </row>
    <row r="136" ht="15.75" customHeight="1">
      <c r="A136" s="86"/>
      <c r="G136" s="86"/>
      <c r="H136" s="86"/>
    </row>
    <row r="137" ht="15.75" customHeight="1">
      <c r="A137" s="86"/>
      <c r="G137" s="86"/>
      <c r="H137" s="86"/>
    </row>
    <row r="138" ht="15.75" customHeight="1">
      <c r="A138" s="86"/>
      <c r="G138" s="86"/>
      <c r="H138" s="86"/>
    </row>
    <row r="139" ht="15.75" customHeight="1">
      <c r="A139" s="86"/>
      <c r="G139" s="86"/>
      <c r="H139" s="86"/>
    </row>
    <row r="140" ht="15.75" customHeight="1">
      <c r="A140" s="86"/>
      <c r="G140" s="86"/>
      <c r="H140" s="86"/>
    </row>
    <row r="141" ht="15.75" customHeight="1">
      <c r="A141" s="86"/>
      <c r="G141" s="86"/>
      <c r="H141" s="86"/>
    </row>
    <row r="142" ht="15.75" customHeight="1">
      <c r="A142" s="86"/>
      <c r="G142" s="86"/>
      <c r="H142" s="86"/>
    </row>
    <row r="143" ht="15.75" customHeight="1">
      <c r="A143" s="86"/>
      <c r="G143" s="86"/>
      <c r="H143" s="86"/>
    </row>
    <row r="144" ht="15.75" customHeight="1">
      <c r="A144" s="86"/>
      <c r="G144" s="86"/>
      <c r="H144" s="86"/>
    </row>
    <row r="145" ht="15.75" customHeight="1">
      <c r="A145" s="86"/>
      <c r="G145" s="86"/>
      <c r="H145" s="86"/>
    </row>
    <row r="146" ht="15.75" customHeight="1">
      <c r="A146" s="86"/>
      <c r="G146" s="86"/>
      <c r="H146" s="86"/>
    </row>
    <row r="147" ht="15.75" customHeight="1">
      <c r="A147" s="86"/>
      <c r="G147" s="86"/>
      <c r="H147" s="86"/>
    </row>
    <row r="148" ht="15.75" customHeight="1">
      <c r="A148" s="86"/>
      <c r="G148" s="86"/>
      <c r="H148" s="86"/>
    </row>
    <row r="149" ht="15.75" customHeight="1">
      <c r="A149" s="86"/>
      <c r="G149" s="86"/>
      <c r="H149" s="86"/>
    </row>
    <row r="150" ht="15.75" customHeight="1">
      <c r="A150" s="86"/>
      <c r="G150" s="86"/>
      <c r="H150" s="86"/>
    </row>
    <row r="151" ht="15.75" customHeight="1">
      <c r="A151" s="86"/>
      <c r="G151" s="86"/>
      <c r="H151" s="86"/>
    </row>
    <row r="152" ht="15.75" customHeight="1">
      <c r="A152" s="86"/>
      <c r="G152" s="86"/>
      <c r="H152" s="86"/>
    </row>
    <row r="153" ht="15.75" customHeight="1">
      <c r="A153" s="86"/>
      <c r="G153" s="86"/>
      <c r="H153" s="86"/>
    </row>
    <row r="154" ht="15.75" customHeight="1">
      <c r="A154" s="86"/>
      <c r="G154" s="86"/>
      <c r="H154" s="86"/>
    </row>
    <row r="155" ht="15.75" customHeight="1">
      <c r="A155" s="86"/>
      <c r="G155" s="86"/>
      <c r="H155" s="86"/>
    </row>
    <row r="156" ht="15.75" customHeight="1">
      <c r="A156" s="86"/>
      <c r="G156" s="86"/>
      <c r="H156" s="86"/>
    </row>
    <row r="157" ht="15.75" customHeight="1">
      <c r="A157" s="86"/>
      <c r="G157" s="86"/>
      <c r="H157" s="86"/>
    </row>
    <row r="158" ht="15.75" customHeight="1">
      <c r="A158" s="86"/>
      <c r="G158" s="86"/>
      <c r="H158" s="86"/>
    </row>
    <row r="159" ht="15.75" customHeight="1">
      <c r="A159" s="86"/>
      <c r="G159" s="86"/>
      <c r="H159" s="86"/>
    </row>
    <row r="160" ht="15.75" customHeight="1">
      <c r="A160" s="86"/>
      <c r="G160" s="86"/>
      <c r="H160" s="86"/>
    </row>
    <row r="161" ht="15.75" customHeight="1">
      <c r="A161" s="86"/>
      <c r="G161" s="86"/>
      <c r="H161" s="86"/>
    </row>
    <row r="162" ht="15.75" customHeight="1">
      <c r="A162" s="86"/>
      <c r="G162" s="86"/>
      <c r="H162" s="86"/>
    </row>
    <row r="163" ht="15.75" customHeight="1">
      <c r="A163" s="86"/>
      <c r="G163" s="86"/>
      <c r="H163" s="86"/>
    </row>
    <row r="164" ht="15.75" customHeight="1">
      <c r="A164" s="86"/>
      <c r="G164" s="86"/>
      <c r="H164" s="86"/>
    </row>
    <row r="165" ht="15.75" customHeight="1">
      <c r="A165" s="86"/>
      <c r="G165" s="86"/>
      <c r="H165" s="86"/>
    </row>
    <row r="166" ht="15.75" customHeight="1">
      <c r="A166" s="86"/>
      <c r="G166" s="86"/>
      <c r="H166" s="86"/>
    </row>
    <row r="167" ht="15.75" customHeight="1">
      <c r="A167" s="86"/>
      <c r="G167" s="86"/>
      <c r="H167" s="86"/>
    </row>
    <row r="168" ht="15.75" customHeight="1">
      <c r="A168" s="86"/>
      <c r="G168" s="86"/>
      <c r="H168" s="86"/>
    </row>
    <row r="169" ht="15.75" customHeight="1">
      <c r="A169" s="86"/>
      <c r="G169" s="86"/>
      <c r="H169" s="86"/>
    </row>
    <row r="170" ht="15.75" customHeight="1">
      <c r="A170" s="86"/>
      <c r="G170" s="86"/>
      <c r="H170" s="86"/>
    </row>
    <row r="171" ht="15.75" customHeight="1">
      <c r="A171" s="86"/>
      <c r="G171" s="86"/>
      <c r="H171" s="86"/>
    </row>
    <row r="172" ht="15.75" customHeight="1">
      <c r="A172" s="86"/>
      <c r="G172" s="86"/>
      <c r="H172" s="86"/>
    </row>
    <row r="173" ht="15.75" customHeight="1">
      <c r="A173" s="86"/>
      <c r="G173" s="86"/>
      <c r="H173" s="86"/>
    </row>
    <row r="174" ht="15.75" customHeight="1">
      <c r="A174" s="86"/>
      <c r="G174" s="86"/>
      <c r="H174" s="86"/>
    </row>
    <row r="175" ht="15.75" customHeight="1">
      <c r="A175" s="86"/>
      <c r="G175" s="86"/>
      <c r="H175" s="86"/>
    </row>
    <row r="176" ht="15.75" customHeight="1">
      <c r="A176" s="86"/>
      <c r="G176" s="86"/>
      <c r="H176" s="86"/>
    </row>
    <row r="177" ht="15.75" customHeight="1">
      <c r="A177" s="86"/>
      <c r="G177" s="86"/>
      <c r="H177" s="86"/>
    </row>
    <row r="178" ht="15.75" customHeight="1">
      <c r="A178" s="86"/>
      <c r="G178" s="86"/>
      <c r="H178" s="86"/>
    </row>
    <row r="179" ht="15.75" customHeight="1">
      <c r="A179" s="86"/>
      <c r="G179" s="86"/>
      <c r="H179" s="86"/>
    </row>
    <row r="180" ht="15.75" customHeight="1">
      <c r="A180" s="86"/>
      <c r="G180" s="86"/>
      <c r="H180" s="86"/>
    </row>
    <row r="181" ht="15.75" customHeight="1">
      <c r="A181" s="86"/>
      <c r="G181" s="86"/>
      <c r="H181" s="86"/>
    </row>
    <row r="182" ht="15.75" customHeight="1">
      <c r="A182" s="86"/>
      <c r="G182" s="86"/>
      <c r="H182" s="86"/>
    </row>
    <row r="183" ht="15.75" customHeight="1">
      <c r="A183" s="86"/>
      <c r="G183" s="86"/>
      <c r="H183" s="86"/>
    </row>
    <row r="184" ht="15.75" customHeight="1">
      <c r="A184" s="86"/>
      <c r="G184" s="86"/>
      <c r="H184" s="86"/>
    </row>
    <row r="185" ht="15.75" customHeight="1">
      <c r="A185" s="86"/>
      <c r="G185" s="86"/>
      <c r="H185" s="86"/>
    </row>
    <row r="186" ht="15.75" customHeight="1">
      <c r="A186" s="86"/>
      <c r="G186" s="86"/>
      <c r="H186" s="86"/>
    </row>
    <row r="187" ht="15.75" customHeight="1">
      <c r="A187" s="86"/>
      <c r="G187" s="86"/>
      <c r="H187" s="86"/>
    </row>
    <row r="188" ht="15.75" customHeight="1">
      <c r="A188" s="86"/>
      <c r="G188" s="86"/>
      <c r="H188" s="86"/>
    </row>
    <row r="189" ht="15.75" customHeight="1">
      <c r="A189" s="86"/>
      <c r="G189" s="86"/>
      <c r="H189" s="86"/>
    </row>
    <row r="190" ht="15.75" customHeight="1">
      <c r="A190" s="86"/>
      <c r="G190" s="86"/>
      <c r="H190" s="86"/>
    </row>
    <row r="191" ht="15.75" customHeight="1">
      <c r="A191" s="86"/>
      <c r="G191" s="86"/>
      <c r="H191" s="86"/>
    </row>
    <row r="192" ht="15.75" customHeight="1">
      <c r="A192" s="86"/>
      <c r="G192" s="86"/>
      <c r="H192" s="86"/>
    </row>
    <row r="193" ht="15.75" customHeight="1">
      <c r="A193" s="86"/>
      <c r="G193" s="86"/>
      <c r="H193" s="86"/>
    </row>
    <row r="194" ht="15.75" customHeight="1">
      <c r="A194" s="86"/>
      <c r="G194" s="86"/>
      <c r="H194" s="86"/>
    </row>
    <row r="195" ht="15.75" customHeight="1">
      <c r="A195" s="86"/>
      <c r="G195" s="86"/>
      <c r="H195" s="86"/>
    </row>
    <row r="196" ht="15.75" customHeight="1">
      <c r="A196" s="86"/>
      <c r="G196" s="86"/>
      <c r="H196" s="86"/>
    </row>
    <row r="197" ht="15.75" customHeight="1">
      <c r="A197" s="86"/>
      <c r="G197" s="86"/>
      <c r="H197" s="86"/>
    </row>
    <row r="198" ht="15.75" customHeight="1">
      <c r="A198" s="86"/>
      <c r="G198" s="86"/>
      <c r="H198" s="86"/>
    </row>
    <row r="199" ht="15.75" customHeight="1">
      <c r="A199" s="86"/>
      <c r="G199" s="86"/>
      <c r="H199" s="86"/>
    </row>
    <row r="200" ht="15.75" customHeight="1">
      <c r="A200" s="86"/>
      <c r="G200" s="86"/>
      <c r="H200" s="86"/>
    </row>
    <row r="201" ht="15.75" customHeight="1">
      <c r="A201" s="86"/>
      <c r="G201" s="86"/>
      <c r="H201" s="86"/>
    </row>
    <row r="202" ht="15.75" customHeight="1">
      <c r="A202" s="86"/>
      <c r="G202" s="86"/>
      <c r="H202" s="86"/>
    </row>
    <row r="203" ht="15.75" customHeight="1">
      <c r="A203" s="86"/>
      <c r="G203" s="86"/>
      <c r="H203" s="86"/>
    </row>
    <row r="204" ht="15.75" customHeight="1">
      <c r="A204" s="86"/>
      <c r="G204" s="86"/>
      <c r="H204" s="86"/>
    </row>
    <row r="205" ht="15.75" customHeight="1">
      <c r="A205" s="86"/>
      <c r="G205" s="86"/>
      <c r="H205" s="86"/>
    </row>
    <row r="206" ht="15.75" customHeight="1">
      <c r="A206" s="86"/>
      <c r="G206" s="86"/>
      <c r="H206" s="86"/>
    </row>
    <row r="207" ht="15.75" customHeight="1">
      <c r="A207" s="86"/>
      <c r="G207" s="86"/>
      <c r="H207" s="86"/>
    </row>
    <row r="208" ht="15.75" customHeight="1">
      <c r="A208" s="86"/>
      <c r="G208" s="86"/>
      <c r="H208" s="86"/>
    </row>
    <row r="209" ht="15.75" customHeight="1">
      <c r="A209" s="86"/>
      <c r="G209" s="86"/>
      <c r="H209" s="86"/>
    </row>
    <row r="210" ht="15.75" customHeight="1">
      <c r="A210" s="86"/>
      <c r="G210" s="86"/>
      <c r="H210" s="86"/>
    </row>
    <row r="211" ht="15.75" customHeight="1">
      <c r="A211" s="86"/>
      <c r="G211" s="86"/>
      <c r="H211" s="86"/>
    </row>
    <row r="212" ht="15.75" customHeight="1">
      <c r="A212" s="86"/>
      <c r="G212" s="86"/>
      <c r="H212" s="86"/>
    </row>
    <row r="213" ht="15.75" customHeight="1">
      <c r="A213" s="86"/>
      <c r="G213" s="86"/>
      <c r="H213" s="86"/>
    </row>
    <row r="214" ht="15.75" customHeight="1">
      <c r="A214" s="86"/>
      <c r="G214" s="86"/>
      <c r="H214" s="86"/>
    </row>
    <row r="215" ht="15.75" customHeight="1">
      <c r="A215" s="86"/>
      <c r="G215" s="86"/>
      <c r="H215" s="86"/>
    </row>
    <row r="216" ht="15.75" customHeight="1">
      <c r="A216" s="86"/>
      <c r="G216" s="86"/>
      <c r="H216" s="86"/>
    </row>
    <row r="217" ht="15.75" customHeight="1">
      <c r="A217" s="86"/>
      <c r="G217" s="86"/>
      <c r="H217" s="86"/>
    </row>
    <row r="218" ht="15.75" customHeight="1">
      <c r="A218" s="86"/>
      <c r="G218" s="86"/>
      <c r="H218" s="86"/>
    </row>
    <row r="219" ht="15.75" customHeight="1">
      <c r="A219" s="86"/>
      <c r="G219" s="86"/>
      <c r="H219" s="86"/>
    </row>
    <row r="220" ht="15.75" customHeight="1">
      <c r="A220" s="86"/>
      <c r="G220" s="86"/>
      <c r="H220" s="86"/>
    </row>
    <row r="221" ht="15.75" customHeight="1">
      <c r="A221" s="86"/>
      <c r="G221" s="86"/>
      <c r="H221" s="86"/>
    </row>
    <row r="222" ht="15.75" customHeight="1">
      <c r="A222" s="86"/>
      <c r="G222" s="86"/>
      <c r="H222" s="86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17.29"/>
    <col customWidth="1" min="3" max="6" width="8.71"/>
  </cols>
  <sheetData>
    <row r="1" ht="12.75" customHeight="1">
      <c r="A1" s="6"/>
      <c r="B1" s="28" t="s">
        <v>132</v>
      </c>
    </row>
    <row r="2" ht="12.75" customHeight="1">
      <c r="A2" s="6"/>
      <c r="B2" s="28"/>
    </row>
    <row r="3" ht="12.75" customHeight="1">
      <c r="A3" s="17" t="s">
        <v>133</v>
      </c>
      <c r="B3" s="87">
        <v>106.0</v>
      </c>
    </row>
    <row r="4" ht="12.75" customHeight="1">
      <c r="A4" s="17" t="s">
        <v>134</v>
      </c>
      <c r="B4" s="87">
        <v>68.5</v>
      </c>
    </row>
    <row r="5" ht="12.75" customHeight="1">
      <c r="A5" s="17" t="s">
        <v>135</v>
      </c>
      <c r="B5" s="87">
        <v>41.67</v>
      </c>
    </row>
    <row r="6" ht="12.75" customHeight="1">
      <c r="A6" s="17"/>
      <c r="B6" s="88"/>
    </row>
    <row r="7" ht="12.75" customHeight="1">
      <c r="A7" s="17"/>
      <c r="B7" s="88"/>
    </row>
    <row r="8" ht="12.75" customHeight="1">
      <c r="A8" s="17" t="s">
        <v>136</v>
      </c>
      <c r="B8" s="87">
        <v>7752.33</v>
      </c>
    </row>
    <row r="9" ht="12.75" customHeight="1">
      <c r="A9" s="17" t="s">
        <v>137</v>
      </c>
      <c r="B9" s="89">
        <v>575.92</v>
      </c>
    </row>
    <row r="10" ht="12.75" customHeight="1">
      <c r="A10" s="17" t="s">
        <v>138</v>
      </c>
      <c r="B10" s="89">
        <v>677.92</v>
      </c>
    </row>
    <row r="11" ht="12.75" customHeight="1">
      <c r="A11" s="17"/>
      <c r="B11" s="88"/>
    </row>
    <row r="12" ht="12.75" customHeight="1">
      <c r="A12" s="17" t="s">
        <v>139</v>
      </c>
      <c r="B12" s="87">
        <v>58.33</v>
      </c>
    </row>
    <row r="13" ht="12.75" customHeight="1">
      <c r="A13" s="17" t="s">
        <v>140</v>
      </c>
      <c r="B13" s="90">
        <v>0.1</v>
      </c>
    </row>
    <row r="14" ht="12.75" customHeight="1">
      <c r="A14" s="17"/>
      <c r="B14" s="88"/>
    </row>
    <row r="15" ht="12.75" customHeight="1">
      <c r="A15" s="17" t="s">
        <v>141</v>
      </c>
      <c r="B15" s="38">
        <v>0.1291</v>
      </c>
    </row>
    <row r="16" ht="12.75" customHeight="1">
      <c r="A16" s="17" t="s">
        <v>142</v>
      </c>
      <c r="B16" s="87">
        <v>13343.0</v>
      </c>
    </row>
    <row r="17" ht="12.75" customHeight="1">
      <c r="A17" s="17"/>
      <c r="B17" s="88"/>
    </row>
    <row r="18" ht="12.75" customHeight="1">
      <c r="A18" s="17" t="s">
        <v>143</v>
      </c>
      <c r="B18" s="38">
        <v>0.0675</v>
      </c>
    </row>
    <row r="19" ht="12.75" customHeight="1">
      <c r="A19" s="17" t="s">
        <v>144</v>
      </c>
      <c r="B19" s="87">
        <v>59706.0</v>
      </c>
    </row>
    <row r="20" ht="12.75" customHeight="1">
      <c r="A20" s="17" t="s">
        <v>145</v>
      </c>
      <c r="B20" s="89">
        <f>B18*B19/12</f>
        <v>335.84625</v>
      </c>
    </row>
    <row r="21" ht="12.75" customHeight="1">
      <c r="A21" s="17"/>
      <c r="B21" s="88"/>
    </row>
    <row r="22">
      <c r="A22" s="17" t="s">
        <v>146</v>
      </c>
      <c r="B22" s="87">
        <v>660.22</v>
      </c>
    </row>
    <row r="23">
      <c r="A23" s="17"/>
      <c r="B23" s="88"/>
    </row>
    <row r="24" ht="15.75" customHeight="1">
      <c r="A24" s="17" t="s">
        <v>147</v>
      </c>
      <c r="B24" s="87">
        <v>0.0</v>
      </c>
    </row>
    <row r="25" ht="15.75" customHeight="1">
      <c r="A25" s="65"/>
      <c r="B25" s="65"/>
    </row>
    <row r="26" ht="15.75" customHeight="1">
      <c r="A26" s="17" t="s">
        <v>148</v>
      </c>
      <c r="B26" s="38">
        <v>0.0135</v>
      </c>
    </row>
    <row r="27" ht="15.75" customHeight="1">
      <c r="A27" s="17" t="s">
        <v>149</v>
      </c>
      <c r="B27" s="38">
        <v>0.18</v>
      </c>
    </row>
    <row r="28" ht="15.75" customHeight="1"/>
    <row r="29" ht="15.75" customHeight="1">
      <c r="A29" s="91" t="s">
        <v>150</v>
      </c>
      <c r="B29" s="92">
        <v>0.08</v>
      </c>
    </row>
    <row r="30" ht="15.75" customHeight="1">
      <c r="A30" s="91" t="s">
        <v>151</v>
      </c>
      <c r="B30" s="92">
        <v>0.083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drawing r:id="rId1"/>
</worksheet>
</file>